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555" windowHeight="10455" activeTab="0"/>
  </bookViews>
  <sheets>
    <sheet name="Foglio di lavoro" sheetId="1" r:id="rId1"/>
    <sheet name="Guida" sheetId="2" r:id="rId2"/>
    <sheet name="Verifica dati" sheetId="3" state="hidden" r:id="rId3"/>
    <sheet name="Calcoli coeff. matrici" sheetId="4" state="hidden" r:id="rId4"/>
    <sheet name="Prodotto matrici" sheetId="5" state="hidden" r:id="rId5"/>
    <sheet name="Matrice di trasferimento" sheetId="6" state="hidden" r:id="rId6"/>
    <sheet name="Calcolo Capacità Termica Areica" sheetId="7" state="hidden" r:id="rId7"/>
  </sheets>
  <definedNames>
    <definedName name="_xlnm.Print_Area" localSheetId="0">'Foglio di lavoro'!$B$4:$L$35</definedName>
  </definedNames>
  <calcPr fullCalcOnLoad="1"/>
</workbook>
</file>

<file path=xl/comments1.xml><?xml version="1.0" encoding="utf-8"?>
<comments xmlns="http://schemas.openxmlformats.org/spreadsheetml/2006/main">
  <authors>
    <author>Agenzia Energia e Ambiente</author>
  </authors>
  <commentList>
    <comment ref="K36" authorId="0">
      <text>
        <r>
          <rPr>
            <b/>
            <sz val="8"/>
            <rFont val="Tahoma"/>
            <family val="0"/>
          </rPr>
          <t>Sviluppato da:
Agenzia Energia e Ambiente di Torino</t>
        </r>
      </text>
    </comment>
  </commentList>
</comments>
</file>

<file path=xl/comments6.xml><?xml version="1.0" encoding="utf-8"?>
<comments xmlns="http://schemas.openxmlformats.org/spreadsheetml/2006/main">
  <authors>
    <author>Agenzia Energia e Ambiente</author>
  </authors>
  <commentList>
    <comment ref="A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Z11</t>
        </r>
      </text>
    </comment>
    <comment ref="B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Z12</t>
        </r>
      </text>
    </comment>
    <comment ref="A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Z21</t>
        </r>
      </text>
    </comment>
    <comment ref="B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Z22</t>
        </r>
      </text>
    </comment>
  </commentList>
</comments>
</file>

<file path=xl/comments7.xml><?xml version="1.0" encoding="utf-8"?>
<comments xmlns="http://schemas.openxmlformats.org/spreadsheetml/2006/main">
  <authors>
    <author>Agenzia Energia e Ambiente</author>
  </authors>
  <commentList>
    <comment ref="A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Z11</t>
        </r>
      </text>
    </comment>
    <comment ref="B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Z12</t>
        </r>
      </text>
    </comment>
    <comment ref="A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Z21</t>
        </r>
      </text>
    </comment>
    <comment ref="B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Z22</t>
        </r>
      </text>
    </comment>
  </commentList>
</comments>
</file>

<file path=xl/sharedStrings.xml><?xml version="1.0" encoding="utf-8"?>
<sst xmlns="http://schemas.openxmlformats.org/spreadsheetml/2006/main" count="585" uniqueCount="158">
  <si>
    <t>Parte reale</t>
  </si>
  <si>
    <t>Numero complesso</t>
  </si>
  <si>
    <t>Conduttività termica λ</t>
  </si>
  <si>
    <t>[Descrizione]</t>
  </si>
  <si>
    <t xml:space="preserve">Tipo materiale </t>
  </si>
  <si>
    <t>[cm]</t>
  </si>
  <si>
    <t>[s]</t>
  </si>
  <si>
    <t>[W/(m °K)]</t>
  </si>
  <si>
    <t>[J/(kg °K)]</t>
  </si>
  <si>
    <t>Strato n° 1</t>
  </si>
  <si>
    <t>Periodo delle variazioni T</t>
  </si>
  <si>
    <t>Coefficiente liminare interno hi</t>
  </si>
  <si>
    <t>Coefficiente liminare esterno he</t>
  </si>
  <si>
    <t>Calore specifico c</t>
  </si>
  <si>
    <t>Densità ρ</t>
  </si>
  <si>
    <t xml:space="preserve">Spessore s </t>
  </si>
  <si>
    <t>Profondità di penetrazione periodica δ</t>
  </si>
  <si>
    <t>[m]</t>
  </si>
  <si>
    <t>Rapporto ξ</t>
  </si>
  <si>
    <t>[-]</t>
  </si>
  <si>
    <t xml:space="preserve">Componente Z11 della matrice relativa allo strato  </t>
  </si>
  <si>
    <t>Coeff. parte immaginaria</t>
  </si>
  <si>
    <t xml:space="preserve">Componente Z22 della matrice relativa allo strato  </t>
  </si>
  <si>
    <t xml:space="preserve">Componente Z12 della matrice relativa allo strato  </t>
  </si>
  <si>
    <t xml:space="preserve">Componente Z21 della matrice relativa allo strato  </t>
  </si>
  <si>
    <t>Passaggi intermedi Z12</t>
  </si>
  <si>
    <t>Passaggi intermedi Z21</t>
  </si>
  <si>
    <t>Interfaccia ambiente interno</t>
  </si>
  <si>
    <t>Interfaccia ambiente esterno</t>
  </si>
  <si>
    <t>Matrice strato n° 1</t>
  </si>
  <si>
    <t>N.B. Prodotto matrici dall'esterno verso l'interno della parete!</t>
  </si>
  <si>
    <t>Resistenza termica superficiale interna Rsi</t>
  </si>
  <si>
    <t>Resistenza termica superficiale esterna Rsi</t>
  </si>
  <si>
    <t>Resistenza termica strato</t>
  </si>
  <si>
    <t>Trasmittanza termica totale parete U tot</t>
  </si>
  <si>
    <t>Matrice di trasferimento della parete multistrato</t>
  </si>
  <si>
    <t>Modulo di Z12</t>
  </si>
  <si>
    <t>Argomento di Z12</t>
  </si>
  <si>
    <t>Ritardo del fattore di smorzamento (sfasamento) [h]</t>
  </si>
  <si>
    <t>Fattore di decremento (smorzamento) [ - ]</t>
  </si>
  <si>
    <r>
      <t>[kg/m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</si>
  <si>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[(m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°K)/W]</t>
    </r>
  </si>
  <si>
    <r>
      <t>[W/(m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°K)]</t>
    </r>
  </si>
  <si>
    <t>Risultati</t>
  </si>
  <si>
    <t>UNI EN ISO 6946</t>
  </si>
  <si>
    <t xml:space="preserve">Ritardo del fattore di smorzamento (sfasamento) </t>
  </si>
  <si>
    <t>[h]</t>
  </si>
  <si>
    <t xml:space="preserve">Fattore di decremento (smorzamento) </t>
  </si>
  <si>
    <t>Strato</t>
  </si>
  <si>
    <t>Presenza dato</t>
  </si>
  <si>
    <t>Conducibilità</t>
  </si>
  <si>
    <t>[ - ]</t>
  </si>
  <si>
    <t>Matrice strato n° 10</t>
  </si>
  <si>
    <t>Matrice strato n° 9</t>
  </si>
  <si>
    <t>Prodotto matrice intermedia con matrice 9</t>
  </si>
  <si>
    <t>Matrice strato n° 8</t>
  </si>
  <si>
    <t>Prodotto matrice intermedia con matrice 8</t>
  </si>
  <si>
    <t>Matrice strato n° 7</t>
  </si>
  <si>
    <t>Prodotto matrice intermedia con matrice 7</t>
  </si>
  <si>
    <t>Matrice strato n° 6</t>
  </si>
  <si>
    <t>Prodotto matrice intermedia con matrice 6</t>
  </si>
  <si>
    <t>Matrice strato n° 5</t>
  </si>
  <si>
    <t>Prodotto matrice intermedia con matrice 5</t>
  </si>
  <si>
    <t>Matrice strato n° 4</t>
  </si>
  <si>
    <t>Prodotto matrice intermedia con matrice 4</t>
  </si>
  <si>
    <t>Matrice strato n° 3</t>
  </si>
  <si>
    <t>Prodotto matrice intermedia con matrice 3</t>
  </si>
  <si>
    <t>Matrice strato n° 2</t>
  </si>
  <si>
    <t>Prodotto matrice intermedia con matrice 2</t>
  </si>
  <si>
    <t>Prodotto matrice intermedia con matrice interna</t>
  </si>
  <si>
    <t>Strato n° 2</t>
  </si>
  <si>
    <t>Dati di default</t>
  </si>
  <si>
    <t>Intercapedine</t>
  </si>
  <si>
    <t>+1</t>
  </si>
  <si>
    <t>+2</t>
  </si>
  <si>
    <t>+3</t>
  </si>
  <si>
    <t>+4</t>
  </si>
  <si>
    <t>+5</t>
  </si>
  <si>
    <t>-1</t>
  </si>
  <si>
    <t>-2</t>
  </si>
  <si>
    <t>-3</t>
  </si>
  <si>
    <t>-4</t>
  </si>
  <si>
    <t>-5</t>
  </si>
  <si>
    <t>Intercap.</t>
  </si>
  <si>
    <t>Interno</t>
  </si>
  <si>
    <t>Esterno</t>
  </si>
  <si>
    <t>Strati</t>
  </si>
  <si>
    <t>Strato n° 3</t>
  </si>
  <si>
    <t>Strato n° 4</t>
  </si>
  <si>
    <t>Strato n° 5</t>
  </si>
  <si>
    <t>Strato n° 6</t>
  </si>
  <si>
    <t>Strato n° 7</t>
  </si>
  <si>
    <t>Strato n° 8</t>
  </si>
  <si>
    <t>Strato n° 9</t>
  </si>
  <si>
    <t>Matrice intercapedine</t>
  </si>
  <si>
    <t>Prodotto matrice intermedia con matrice intercapedine</t>
  </si>
  <si>
    <t>Strato n° 10</t>
  </si>
  <si>
    <t>Matrice</t>
  </si>
  <si>
    <t>Prodotto matrice intermedia con matrice 10</t>
  </si>
  <si>
    <t>Prodotto matrice esterna con matrice 1</t>
  </si>
  <si>
    <t>Matrice interfaccia ambiente INTERNO</t>
  </si>
  <si>
    <t>Matrice interfaccia ambiente ESTERNO</t>
  </si>
  <si>
    <t>Determinante matrice</t>
  </si>
  <si>
    <t>Aggiunta classica (senza segni cambiati)</t>
  </si>
  <si>
    <t>Parte immaginaria</t>
  </si>
  <si>
    <t>Aggiunta classica (con segni cambiati)</t>
  </si>
  <si>
    <t>Moltiplico per -1</t>
  </si>
  <si>
    <t>Calcolo determinante</t>
  </si>
  <si>
    <t>Matrice inversa della parete multistrato</t>
  </si>
  <si>
    <t>Resistenza intercapedine aria (UNI EN ISO 6946)</t>
  </si>
  <si>
    <t>Spessore intercapedine</t>
  </si>
  <si>
    <t>Controllo</t>
  </si>
  <si>
    <t>Resistenza</t>
  </si>
  <si>
    <t>Limiti di utilizzo del foglio di lavoro</t>
  </si>
  <si>
    <t>I dati relativi alle proprietà termofisiche dei materiali possono essere reperiti, in mancanza di dati specifici certificati provenienti dal produttore, nella norma UNI 10351 "Materiali da costruzione. Conduttività termica e permeabilità al vapore".</t>
  </si>
  <si>
    <t>L'immissione dei dati deve avvenire secondo le seguenti modalità (N.B. nell'immissione dei dati, NON utilizzare il comando Taglia):</t>
  </si>
  <si>
    <t>Resistenza totale parete</t>
  </si>
  <si>
    <t>Visualizzazione risultati</t>
  </si>
  <si>
    <t># Componente aggiuntivo risolutore;</t>
  </si>
  <si>
    <t># Strumenti di analisi;</t>
  </si>
  <si>
    <t># Strumenti di analisi - VBA</t>
  </si>
  <si>
    <r>
      <t>IMPOSTAZIONI INTERNAZIONALI DEL PC:</t>
    </r>
    <r>
      <rPr>
        <sz val="10"/>
        <rFont val="Arial"/>
        <family val="0"/>
      </rPr>
      <t xml:space="preserve"> in Pannello di Controllo, aprire la finestra Opzioni Internazionali/Personalizza/Numeri impostare come separatore decimale il PUNTO e come simbolo raggruppamento cifre la VIRGOLA;</t>
    </r>
  </si>
  <si>
    <r>
      <t>EXCEL:</t>
    </r>
    <r>
      <rPr>
        <sz val="10"/>
        <rFont val="Arial"/>
        <family val="0"/>
      </rPr>
      <t xml:space="preserve"> dal menù strumenti; aprire la finestra Componenti Aggiuntivi: selezionare con segno di spunta i seguenti moduli: </t>
    </r>
  </si>
  <si>
    <t>Per garantire la corretta funzionalità del foglio di calcolo, è necessario verificare le impostazioni internazionali del PC e i componenti aggiuntivi di Excel.</t>
  </si>
  <si>
    <t xml:space="preserve">NOTA BENE: Istruzioni per l'installazione </t>
  </si>
  <si>
    <t>Numero complesso risultante</t>
  </si>
  <si>
    <t>Numero reale</t>
  </si>
  <si>
    <t>Z11 meno 1</t>
  </si>
  <si>
    <t>Precedente diviso Z12</t>
  </si>
  <si>
    <t>Modulo del precedente</t>
  </si>
  <si>
    <t>C1 [J/mq K]</t>
  </si>
  <si>
    <t>C1 [MJ/mq °K]</t>
  </si>
  <si>
    <t>Z22 meno 1</t>
  </si>
  <si>
    <t>C2 [MJ/mq °K]</t>
  </si>
  <si>
    <t>Capacità areica INTERNA</t>
  </si>
  <si>
    <t>Capacità areica ESTERNA</t>
  </si>
  <si>
    <r>
      <t>[kJ/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°K]</t>
    </r>
  </si>
  <si>
    <t>Capacità termica areica lato interno</t>
  </si>
  <si>
    <t>Capacità termica areica lato esterno</t>
  </si>
  <si>
    <t>Credits</t>
  </si>
  <si>
    <t>Valore assoluto del fattore di smorzamento</t>
  </si>
  <si>
    <t xml:space="preserve">Nel caso di elementi di costruzione prefabbricatiI come mattoni e blocchi forati, blocchi di laterizio porizzato, i valori della densità ρ devono riferirsi al blocco nel suo complesso (da ricavare dalle schede tecnihe del produttore) e non al materiale costituente.   </t>
  </si>
  <si>
    <t>Istruzioni per l'uso del foglio di lavoro (da leggere attentamente)</t>
  </si>
  <si>
    <t>Il presente foglio è ottimizzato per il calcolo del ritardo del fattore di smorzamento (sfasamento) sino ad un valore di 24 h. Per valori superiori il foglio di lavoro non garantisce risultati attendibili.</t>
  </si>
  <si>
    <t xml:space="preserve">Calcolo delle caratteristiche di inerzia termica di solai orizzontali multistrato in regime variabile secondo UNI EN ISO 13786 </t>
  </si>
  <si>
    <t>+6</t>
  </si>
  <si>
    <t>+7</t>
  </si>
  <si>
    <t>+8</t>
  </si>
  <si>
    <t>+9</t>
  </si>
  <si>
    <t>+10</t>
  </si>
  <si>
    <t xml:space="preserve">Per l'utilizzo del foglio di lavoro, è necessario inserire i valori delle caratteristiche termofisiche e geometriche dei materiali costituenti i vari strati del solaio </t>
  </si>
  <si>
    <t>Solai multistrato</t>
  </si>
  <si>
    <t>L'immissione dei dati relativi ai singoli strati deve avvenire procedendo dallo strato più interno (livello +1) allo strato più esterno (fino eventualemente, a seconda degli strati previsti, al livello +10);</t>
  </si>
  <si>
    <t>Esempio relativo ad un solaio in laterocemento isolato</t>
  </si>
  <si>
    <t>Spessore totale solaio [cm]</t>
  </si>
  <si>
    <t xml:space="preserve">Resistenza termica totale solaio R tot </t>
  </si>
  <si>
    <t xml:space="preserve">Trasmittanza termica totale solaio U tot </t>
  </si>
  <si>
    <t>Caratteristiche termofisiche e geometriche dei singoli strati del solaio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</si>
</sst>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.##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_-* #,##0.000_-;\-* #,##0.000_-;_-* &quot;-&quot;??_-;_-@_-"/>
    <numFmt numFmtId="180" formatCode="_-* #,##0.0_-;\-* #,##0.0_-;_-* &quot;-&quot;??_-;_-@_-"/>
    <numFmt numFmtId="181" formatCode="_-* #.##0.0_-;\-* #.##0.0_-;_-* &quot;-&quot;??_-;_-@_-"/>
    <numFmt numFmtId="182" formatCode="_-* #.##0.00_-;\-* #.##0.00_-;_-* &quot;-&quot;??_-;_-@_-"/>
    <numFmt numFmtId="183" formatCode="0.0"/>
    <numFmt numFmtId="184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i/>
      <sz val="10"/>
      <color indexed="23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7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3" fontId="0" fillId="0" borderId="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173" fontId="0" fillId="0" borderId="1" xfId="17" applyNumberFormat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NumberFormat="1" applyBorder="1" applyAlignment="1" applyProtection="1">
      <alignment shrinkToFit="1"/>
      <protection locked="0"/>
    </xf>
    <xf numFmtId="1" fontId="0" fillId="0" borderId="16" xfId="0" applyNumberFormat="1" applyBorder="1" applyAlignment="1" applyProtection="1">
      <alignment/>
      <protection locked="0"/>
    </xf>
    <xf numFmtId="183" fontId="0" fillId="0" borderId="21" xfId="0" applyNumberFormat="1" applyBorder="1" applyAlignment="1" applyProtection="1">
      <alignment/>
      <protection locked="0"/>
    </xf>
    <xf numFmtId="183" fontId="0" fillId="0" borderId="22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" xfId="0" applyNumberFormat="1" applyFont="1" applyFill="1" applyBorder="1" applyAlignment="1">
      <alignment/>
    </xf>
    <xf numFmtId="173" fontId="0" fillId="0" borderId="1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" fillId="2" borderId="10" xfId="0" applyFont="1" applyFill="1" applyBorder="1" applyAlignment="1">
      <alignment/>
    </xf>
    <xf numFmtId="0" fontId="0" fillId="2" borderId="26" xfId="0" applyFill="1" applyBorder="1" applyAlignment="1">
      <alignment/>
    </xf>
    <xf numFmtId="173" fontId="0" fillId="0" borderId="16" xfId="0" applyNumberFormat="1" applyBorder="1" applyAlignment="1" applyProtection="1">
      <alignment horizontal="right"/>
      <protection locked="0"/>
    </xf>
    <xf numFmtId="183" fontId="0" fillId="0" borderId="19" xfId="0" applyNumberFormat="1" applyFill="1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6" borderId="20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vertical="top"/>
    </xf>
    <xf numFmtId="0" fontId="1" fillId="6" borderId="21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right" wrapText="1"/>
    </xf>
    <xf numFmtId="49" fontId="1" fillId="0" borderId="28" xfId="0" applyNumberFormat="1" applyFont="1" applyBorder="1" applyAlignment="1">
      <alignment horizontal="right"/>
    </xf>
    <xf numFmtId="49" fontId="1" fillId="0" borderId="28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2" borderId="31" xfId="0" applyFont="1" applyFill="1" applyBorder="1" applyAlignment="1">
      <alignment/>
    </xf>
    <xf numFmtId="0" fontId="0" fillId="0" borderId="19" xfId="0" applyBorder="1" applyAlignment="1">
      <alignment/>
    </xf>
    <xf numFmtId="1" fontId="1" fillId="5" borderId="23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32" xfId="0" applyFill="1" applyBorder="1" applyAlignment="1">
      <alignment shrinkToFit="1"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49" fontId="1" fillId="6" borderId="28" xfId="0" applyNumberFormat="1" applyFont="1" applyFill="1" applyBorder="1" applyAlignment="1">
      <alignment/>
    </xf>
    <xf numFmtId="2" fontId="1" fillId="7" borderId="19" xfId="0" applyNumberFormat="1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49" fontId="1" fillId="6" borderId="33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9" borderId="33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0" fillId="4" borderId="4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4" fillId="9" borderId="33" xfId="0" applyFont="1" applyFill="1" applyBorder="1" applyAlignment="1">
      <alignment/>
    </xf>
    <xf numFmtId="0" fontId="4" fillId="9" borderId="37" xfId="0" applyFont="1" applyFill="1" applyBorder="1" applyAlignment="1">
      <alignment/>
    </xf>
    <xf numFmtId="0" fontId="4" fillId="9" borderId="3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4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justify" vertical="top" wrapText="1"/>
    </xf>
    <xf numFmtId="0" fontId="0" fillId="4" borderId="0" xfId="0" applyFont="1" applyFill="1" applyBorder="1" applyAlignment="1">
      <alignment horizontal="justify" vertical="top" wrapText="1"/>
    </xf>
    <xf numFmtId="0" fontId="0" fillId="4" borderId="8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3" fillId="9" borderId="33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4" fillId="9" borderId="33" xfId="0" applyFont="1" applyFill="1" applyBorder="1" applyAlignment="1">
      <alignment vertical="top" wrapText="1"/>
    </xf>
    <xf numFmtId="0" fontId="4" fillId="9" borderId="37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49" fontId="0" fillId="4" borderId="4" xfId="0" applyNumberForma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49" fontId="0" fillId="4" borderId="8" xfId="0" applyNumberFormat="1" applyFill="1" applyBorder="1" applyAlignment="1">
      <alignment horizontal="left"/>
    </xf>
    <xf numFmtId="49" fontId="0" fillId="4" borderId="5" xfId="0" applyNumberFormat="1" applyFill="1" applyBorder="1" applyAlignment="1">
      <alignment horizontal="left"/>
    </xf>
    <xf numFmtId="49" fontId="0" fillId="4" borderId="6" xfId="0" applyNumberFormat="1" applyFill="1" applyBorder="1" applyAlignment="1">
      <alignment horizontal="left"/>
    </xf>
    <xf numFmtId="49" fontId="0" fillId="4" borderId="9" xfId="0" applyNumberFormat="1" applyFill="1" applyBorder="1" applyAlignment="1">
      <alignment horizontal="left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4" borderId="8" xfId="0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4" borderId="33" xfId="0" applyFont="1" applyFill="1" applyBorder="1" applyAlignment="1">
      <alignment wrapText="1"/>
    </xf>
    <xf numFmtId="0" fontId="0" fillId="4" borderId="37" xfId="0" applyFont="1" applyFill="1" applyBorder="1" applyAlignment="1">
      <alignment wrapText="1"/>
    </xf>
    <xf numFmtId="0" fontId="0" fillId="4" borderId="3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28</xdr:row>
      <xdr:rowOff>9525</xdr:rowOff>
    </xdr:from>
    <xdr:to>
      <xdr:col>10</xdr:col>
      <xdr:colOff>1524000</xdr:colOff>
      <xdr:row>33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1638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19050</xdr:rowOff>
    </xdr:from>
    <xdr:to>
      <xdr:col>14</xdr:col>
      <xdr:colOff>228600</xdr:colOff>
      <xdr:row>20</xdr:row>
      <xdr:rowOff>4448175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562475"/>
          <a:ext cx="7724775" cy="442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13.421875" style="0" customWidth="1"/>
    <col min="4" max="4" width="2.8515625" style="0" customWidth="1"/>
    <col min="5" max="5" width="43.140625" style="0" customWidth="1"/>
    <col min="6" max="6" width="12.7109375" style="0" customWidth="1"/>
    <col min="7" max="7" width="11.7109375" style="0" customWidth="1"/>
    <col min="8" max="8" width="10.140625" style="0" bestFit="1" customWidth="1"/>
    <col min="9" max="9" width="11.28125" style="0" bestFit="1" customWidth="1"/>
    <col min="10" max="10" width="2.7109375" style="0" customWidth="1"/>
    <col min="11" max="11" width="24.140625" style="37" bestFit="1" customWidth="1"/>
    <col min="12" max="12" width="4.140625" style="0" customWidth="1"/>
    <col min="13" max="13" width="37.140625" style="0" bestFit="1" customWidth="1"/>
    <col min="14" max="14" width="10.421875" style="0" bestFit="1" customWidth="1"/>
    <col min="15" max="15" width="11.00390625" style="0" customWidth="1"/>
  </cols>
  <sheetData>
    <row r="1" ht="13.5" thickBot="1"/>
    <row r="2" spans="2:12" ht="13.5" thickBot="1">
      <c r="B2" s="53"/>
      <c r="C2" s="54"/>
      <c r="D2" s="54"/>
      <c r="E2" s="54"/>
      <c r="F2" s="54"/>
      <c r="G2" s="54"/>
      <c r="H2" s="54"/>
      <c r="I2" s="54"/>
      <c r="J2" s="54"/>
      <c r="K2" s="55"/>
      <c r="L2" s="56"/>
    </row>
    <row r="3" spans="2:12" ht="13.5" thickBot="1">
      <c r="B3" s="57"/>
      <c r="C3" s="155" t="s">
        <v>144</v>
      </c>
      <c r="D3" s="156"/>
      <c r="E3" s="156"/>
      <c r="F3" s="156"/>
      <c r="G3" s="156"/>
      <c r="H3" s="156"/>
      <c r="I3" s="156"/>
      <c r="J3" s="156"/>
      <c r="K3" s="157"/>
      <c r="L3" s="60"/>
    </row>
    <row r="4" spans="2:12" s="18" customFormat="1" ht="13.5" thickBot="1">
      <c r="B4" s="57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2:12" ht="13.5" customHeight="1" thickBot="1">
      <c r="B5" s="57"/>
      <c r="C5" s="150" t="s">
        <v>86</v>
      </c>
      <c r="D5" s="147"/>
      <c r="E5" s="158" t="s">
        <v>157</v>
      </c>
      <c r="F5" s="159"/>
      <c r="G5" s="159"/>
      <c r="H5" s="159"/>
      <c r="I5" s="160"/>
      <c r="J5" s="162"/>
      <c r="K5" s="152" t="s">
        <v>33</v>
      </c>
      <c r="L5" s="60"/>
    </row>
    <row r="6" spans="2:12" ht="39" thickBot="1">
      <c r="B6" s="57"/>
      <c r="C6" s="151"/>
      <c r="D6" s="148"/>
      <c r="E6" s="111" t="s">
        <v>4</v>
      </c>
      <c r="F6" s="69" t="s">
        <v>2</v>
      </c>
      <c r="G6" s="114" t="s">
        <v>13</v>
      </c>
      <c r="H6" s="112" t="s">
        <v>14</v>
      </c>
      <c r="I6" s="113" t="s">
        <v>15</v>
      </c>
      <c r="J6" s="163"/>
      <c r="K6" s="149"/>
      <c r="L6" s="60"/>
    </row>
    <row r="7" spans="2:15" ht="15" thickBot="1">
      <c r="B7" s="57"/>
      <c r="C7" s="142" t="s">
        <v>84</v>
      </c>
      <c r="D7" s="191"/>
      <c r="E7" s="70" t="s">
        <v>3</v>
      </c>
      <c r="F7" s="71" t="s">
        <v>7</v>
      </c>
      <c r="G7" s="71" t="s">
        <v>8</v>
      </c>
      <c r="H7" s="71" t="s">
        <v>40</v>
      </c>
      <c r="I7" s="72" t="s">
        <v>5</v>
      </c>
      <c r="J7" s="163"/>
      <c r="K7" s="123" t="s">
        <v>41</v>
      </c>
      <c r="L7" s="60"/>
      <c r="M7" s="178"/>
      <c r="N7" s="178"/>
      <c r="O7" s="178"/>
    </row>
    <row r="8" spans="2:15" s="18" customFormat="1" ht="12.75">
      <c r="B8" s="57"/>
      <c r="C8" s="115" t="s">
        <v>73</v>
      </c>
      <c r="D8" s="191"/>
      <c r="E8" s="80"/>
      <c r="F8" s="104"/>
      <c r="G8" s="81"/>
      <c r="H8" s="81"/>
      <c r="I8" s="82"/>
      <c r="J8" s="193"/>
      <c r="K8" s="120">
        <f>(I8/100)/'Verifica dati'!D5</f>
        <v>0</v>
      </c>
      <c r="L8" s="60"/>
      <c r="M8" s="39"/>
      <c r="N8" s="39"/>
      <c r="O8" s="39"/>
    </row>
    <row r="9" spans="2:15" ht="12.75">
      <c r="B9" s="57"/>
      <c r="C9" s="116" t="s">
        <v>74</v>
      </c>
      <c r="D9" s="191"/>
      <c r="E9" s="80"/>
      <c r="F9" s="104"/>
      <c r="G9" s="81"/>
      <c r="H9" s="81"/>
      <c r="I9" s="82"/>
      <c r="J9" s="193"/>
      <c r="K9" s="121">
        <f>(I9/100)/'Verifica dati'!D6</f>
        <v>0</v>
      </c>
      <c r="L9" s="60"/>
      <c r="M9" s="19"/>
      <c r="N9" s="19"/>
      <c r="O9" s="38"/>
    </row>
    <row r="10" spans="2:15" ht="12.75">
      <c r="B10" s="57"/>
      <c r="C10" s="116" t="s">
        <v>75</v>
      </c>
      <c r="D10" s="191"/>
      <c r="E10" s="80"/>
      <c r="F10" s="104"/>
      <c r="G10" s="81"/>
      <c r="H10" s="81"/>
      <c r="I10" s="82"/>
      <c r="J10" s="193"/>
      <c r="K10" s="121">
        <f>(I10/100)/'Verifica dati'!D7</f>
        <v>0</v>
      </c>
      <c r="L10" s="60"/>
      <c r="M10" s="19"/>
      <c r="N10" s="46"/>
      <c r="O10" s="47"/>
    </row>
    <row r="11" spans="2:15" ht="12.75">
      <c r="B11" s="57"/>
      <c r="C11" s="116" t="s">
        <v>76</v>
      </c>
      <c r="D11" s="191"/>
      <c r="E11" s="80"/>
      <c r="F11" s="104"/>
      <c r="G11" s="81"/>
      <c r="H11" s="81"/>
      <c r="I11" s="82"/>
      <c r="J11" s="193"/>
      <c r="K11" s="121">
        <f>(I11/100)/'Verifica dati'!D8</f>
        <v>0</v>
      </c>
      <c r="L11" s="60"/>
      <c r="M11" s="19"/>
      <c r="N11" s="46"/>
      <c r="O11" s="38"/>
    </row>
    <row r="12" spans="2:15" ht="12.75">
      <c r="B12" s="57"/>
      <c r="C12" s="116" t="s">
        <v>77</v>
      </c>
      <c r="D12" s="191"/>
      <c r="E12" s="80"/>
      <c r="F12" s="104"/>
      <c r="G12" s="81"/>
      <c r="H12" s="81"/>
      <c r="I12" s="82"/>
      <c r="J12" s="193"/>
      <c r="K12" s="121">
        <f>(I12/100)/'Verifica dati'!D9</f>
        <v>0</v>
      </c>
      <c r="L12" s="60"/>
      <c r="M12" s="19"/>
      <c r="N12" s="19"/>
      <c r="O12" s="19"/>
    </row>
    <row r="13" spans="2:15" ht="12.75" hidden="1">
      <c r="B13" s="57"/>
      <c r="C13" s="133" t="s">
        <v>72</v>
      </c>
      <c r="D13" s="191"/>
      <c r="E13" s="130"/>
      <c r="F13" s="131"/>
      <c r="G13" s="132"/>
      <c r="H13" s="132"/>
      <c r="I13" s="105"/>
      <c r="J13" s="193"/>
      <c r="K13" s="121">
        <f>IF('Verifica dati'!A20,0,'Verifica dati'!G21)</f>
        <v>0</v>
      </c>
      <c r="L13" s="60"/>
      <c r="M13" s="19"/>
      <c r="N13" s="19"/>
      <c r="O13" s="19"/>
    </row>
    <row r="14" spans="2:15" ht="12.75">
      <c r="B14" s="57"/>
      <c r="C14" s="117" t="s">
        <v>145</v>
      </c>
      <c r="D14" s="191"/>
      <c r="E14" s="80"/>
      <c r="F14" s="104"/>
      <c r="G14" s="81"/>
      <c r="H14" s="81"/>
      <c r="I14" s="82"/>
      <c r="J14" s="193"/>
      <c r="K14" s="121">
        <f>(I14/100)/'Verifica dati'!D11</f>
        <v>0</v>
      </c>
      <c r="L14" s="60"/>
      <c r="M14" s="19"/>
      <c r="N14" s="46"/>
      <c r="O14" s="48"/>
    </row>
    <row r="15" spans="2:15" ht="12.75">
      <c r="B15" s="57"/>
      <c r="C15" s="117" t="s">
        <v>146</v>
      </c>
      <c r="D15" s="191"/>
      <c r="E15" s="80"/>
      <c r="F15" s="104"/>
      <c r="G15" s="81"/>
      <c r="H15" s="81"/>
      <c r="I15" s="82"/>
      <c r="J15" s="193"/>
      <c r="K15" s="121">
        <f>(I15/100)/'Verifica dati'!D12</f>
        <v>0</v>
      </c>
      <c r="L15" s="60"/>
      <c r="M15" s="19"/>
      <c r="N15" s="46"/>
      <c r="O15" s="19"/>
    </row>
    <row r="16" spans="2:15" ht="12.75">
      <c r="B16" s="57"/>
      <c r="C16" s="117" t="s">
        <v>147</v>
      </c>
      <c r="D16" s="191"/>
      <c r="E16" s="80"/>
      <c r="F16" s="104"/>
      <c r="G16" s="81"/>
      <c r="H16" s="81"/>
      <c r="I16" s="82"/>
      <c r="J16" s="193"/>
      <c r="K16" s="121">
        <f>(I16/100)/'Verifica dati'!D13</f>
        <v>0</v>
      </c>
      <c r="L16" s="60"/>
      <c r="M16" s="19"/>
      <c r="N16" s="19"/>
      <c r="O16" s="19"/>
    </row>
    <row r="17" spans="2:15" ht="12.75">
      <c r="B17" s="57"/>
      <c r="C17" s="117" t="s">
        <v>148</v>
      </c>
      <c r="D17" s="191"/>
      <c r="E17" s="80"/>
      <c r="F17" s="104"/>
      <c r="G17" s="81"/>
      <c r="H17" s="81"/>
      <c r="I17" s="82"/>
      <c r="J17" s="193"/>
      <c r="K17" s="121">
        <f>(I17/100)/'Verifica dati'!D14</f>
        <v>0</v>
      </c>
      <c r="L17" s="60"/>
      <c r="M17" s="19"/>
      <c r="N17" s="46"/>
      <c r="O17" s="48"/>
    </row>
    <row r="18" spans="2:15" ht="13.5" thickBot="1">
      <c r="B18" s="57"/>
      <c r="C18" s="118" t="s">
        <v>149</v>
      </c>
      <c r="D18" s="191"/>
      <c r="E18" s="80"/>
      <c r="F18" s="104"/>
      <c r="G18" s="81"/>
      <c r="H18" s="81"/>
      <c r="I18" s="82"/>
      <c r="J18" s="193"/>
      <c r="K18" s="122">
        <f>(I18/100)/'Verifica dati'!D15</f>
        <v>0</v>
      </c>
      <c r="L18" s="60"/>
      <c r="M18" s="19"/>
      <c r="N18" s="46"/>
      <c r="O18" s="48"/>
    </row>
    <row r="19" spans="2:12" ht="13.5" thickBot="1">
      <c r="B19" s="57"/>
      <c r="C19" s="143" t="s">
        <v>85</v>
      </c>
      <c r="D19" s="192"/>
      <c r="E19" s="194" t="s">
        <v>154</v>
      </c>
      <c r="F19" s="195"/>
      <c r="G19" s="195"/>
      <c r="H19" s="195"/>
      <c r="I19" s="83">
        <f>I8+I9+I10+I11+I12+I13+I14+I15+I16+I17+I18</f>
        <v>0</v>
      </c>
      <c r="J19" s="164"/>
      <c r="K19" s="119"/>
      <c r="L19" s="60"/>
    </row>
    <row r="20" spans="2:12" ht="13.5" thickBot="1">
      <c r="B20" s="57"/>
      <c r="C20" s="62"/>
      <c r="D20" s="62"/>
      <c r="E20" s="63"/>
      <c r="F20" s="63"/>
      <c r="G20" s="63"/>
      <c r="H20" s="63"/>
      <c r="I20" s="62"/>
      <c r="J20" s="62"/>
      <c r="K20" s="64"/>
      <c r="L20" s="60"/>
    </row>
    <row r="21" spans="2:12" ht="12.75">
      <c r="B21" s="57"/>
      <c r="C21" s="171" t="s">
        <v>71</v>
      </c>
      <c r="D21" s="162"/>
      <c r="E21" s="183" t="s">
        <v>10</v>
      </c>
      <c r="F21" s="184"/>
      <c r="G21" s="44" t="s">
        <v>6</v>
      </c>
      <c r="H21" s="106">
        <v>86400</v>
      </c>
      <c r="I21" s="62"/>
      <c r="J21" s="62"/>
      <c r="K21" s="64"/>
      <c r="L21" s="60"/>
    </row>
    <row r="22" spans="2:12" ht="14.25">
      <c r="B22" s="57"/>
      <c r="C22" s="172"/>
      <c r="D22" s="163"/>
      <c r="E22" s="167" t="s">
        <v>11</v>
      </c>
      <c r="F22" s="168"/>
      <c r="G22" s="49" t="s">
        <v>42</v>
      </c>
      <c r="H22" s="107">
        <v>10</v>
      </c>
      <c r="I22" s="62"/>
      <c r="J22" s="62"/>
      <c r="K22" s="64"/>
      <c r="L22" s="60"/>
    </row>
    <row r="23" spans="2:12" ht="15" thickBot="1">
      <c r="B23" s="57"/>
      <c r="C23" s="173"/>
      <c r="D23" s="164"/>
      <c r="E23" s="169" t="s">
        <v>12</v>
      </c>
      <c r="F23" s="170"/>
      <c r="G23" s="45" t="s">
        <v>42</v>
      </c>
      <c r="H23" s="108">
        <f>1/H26</f>
        <v>25</v>
      </c>
      <c r="I23" s="62"/>
      <c r="J23" s="62"/>
      <c r="K23" s="64"/>
      <c r="L23" s="60"/>
    </row>
    <row r="24" spans="2:12" ht="13.5" thickBot="1">
      <c r="B24" s="57"/>
      <c r="C24" s="62"/>
      <c r="D24" s="62"/>
      <c r="E24" s="62"/>
      <c r="F24" s="62"/>
      <c r="G24" s="62"/>
      <c r="H24" s="62"/>
      <c r="I24" s="62"/>
      <c r="J24" s="62"/>
      <c r="K24" s="64"/>
      <c r="L24" s="60"/>
    </row>
    <row r="25" spans="2:12" ht="14.25">
      <c r="B25" s="57"/>
      <c r="C25" s="171" t="s">
        <v>44</v>
      </c>
      <c r="D25" s="162"/>
      <c r="E25" s="183" t="s">
        <v>31</v>
      </c>
      <c r="F25" s="184"/>
      <c r="G25" s="44" t="s">
        <v>41</v>
      </c>
      <c r="H25" s="146">
        <v>0.1</v>
      </c>
      <c r="I25" s="62"/>
      <c r="J25" s="62"/>
      <c r="K25" s="64"/>
      <c r="L25" s="60"/>
    </row>
    <row r="26" spans="2:12" ht="15" thickBot="1">
      <c r="B26" s="57"/>
      <c r="C26" s="173"/>
      <c r="D26" s="164"/>
      <c r="E26" s="169" t="s">
        <v>32</v>
      </c>
      <c r="F26" s="170"/>
      <c r="G26" s="45" t="s">
        <v>41</v>
      </c>
      <c r="H26" s="108">
        <v>0.04</v>
      </c>
      <c r="I26" s="62"/>
      <c r="J26" s="62"/>
      <c r="K26" s="64"/>
      <c r="L26" s="60"/>
    </row>
    <row r="27" spans="2:12" ht="13.5" thickBot="1">
      <c r="B27" s="57"/>
      <c r="C27" s="62"/>
      <c r="D27" s="62"/>
      <c r="E27" s="62"/>
      <c r="F27" s="62"/>
      <c r="G27" s="64"/>
      <c r="H27" s="62"/>
      <c r="I27" s="62"/>
      <c r="J27" s="62"/>
      <c r="K27" s="62"/>
      <c r="L27" s="60"/>
    </row>
    <row r="28" spans="2:12" ht="14.25">
      <c r="B28" s="57"/>
      <c r="C28" s="179" t="s">
        <v>43</v>
      </c>
      <c r="D28" s="162"/>
      <c r="E28" s="165" t="s">
        <v>155</v>
      </c>
      <c r="F28" s="166"/>
      <c r="G28" s="67" t="s">
        <v>41</v>
      </c>
      <c r="H28" s="109">
        <f>IF('Verifica dati'!A27=0.14,0,'Verifica dati'!A27)</f>
        <v>0</v>
      </c>
      <c r="I28" s="62"/>
      <c r="J28" s="135"/>
      <c r="K28" s="138"/>
      <c r="L28" s="60"/>
    </row>
    <row r="29" spans="2:12" ht="15" thickBot="1">
      <c r="B29" s="57"/>
      <c r="C29" s="180"/>
      <c r="D29" s="164"/>
      <c r="E29" s="185" t="s">
        <v>156</v>
      </c>
      <c r="F29" s="186"/>
      <c r="G29" s="68" t="s">
        <v>42</v>
      </c>
      <c r="H29" s="110">
        <f>IF('Verifica dati'!C30,0,'Verifica dati'!B30)</f>
        <v>0</v>
      </c>
      <c r="I29" s="62"/>
      <c r="J29" s="136"/>
      <c r="K29" s="139"/>
      <c r="L29" s="60"/>
    </row>
    <row r="30" spans="2:12" ht="13.5" thickBot="1">
      <c r="B30" s="57"/>
      <c r="C30" s="62"/>
      <c r="D30" s="62"/>
      <c r="E30" s="62"/>
      <c r="F30" s="62"/>
      <c r="G30" s="64"/>
      <c r="H30" s="62"/>
      <c r="I30" s="62"/>
      <c r="J30" s="136"/>
      <c r="K30" s="139"/>
      <c r="L30" s="60"/>
    </row>
    <row r="31" spans="2:12" ht="12.75">
      <c r="B31" s="57"/>
      <c r="C31" s="179" t="s">
        <v>43</v>
      </c>
      <c r="D31" s="188"/>
      <c r="E31" s="181" t="s">
        <v>47</v>
      </c>
      <c r="F31" s="182"/>
      <c r="G31" s="67" t="s">
        <v>51</v>
      </c>
      <c r="H31" s="109">
        <f>IF('Verifica dati'!C30,0,'Matrice di trasferimento'!B41)</f>
        <v>0</v>
      </c>
      <c r="I31" s="62"/>
      <c r="J31" s="136"/>
      <c r="K31" s="139"/>
      <c r="L31" s="60"/>
    </row>
    <row r="32" spans="2:12" ht="12.75">
      <c r="B32" s="57"/>
      <c r="C32" s="187"/>
      <c r="D32" s="189"/>
      <c r="E32" s="174" t="s">
        <v>45</v>
      </c>
      <c r="F32" s="175"/>
      <c r="G32" s="129" t="s">
        <v>46</v>
      </c>
      <c r="H32" s="134">
        <f>IF(H41=24,0,H41)</f>
        <v>0</v>
      </c>
      <c r="I32" s="62"/>
      <c r="J32" s="136"/>
      <c r="K32" s="139"/>
      <c r="L32" s="60"/>
    </row>
    <row r="33" spans="2:12" ht="14.25">
      <c r="B33" s="57"/>
      <c r="C33" s="187"/>
      <c r="D33" s="189"/>
      <c r="E33" s="176" t="s">
        <v>137</v>
      </c>
      <c r="F33" s="177"/>
      <c r="G33" s="129" t="s">
        <v>136</v>
      </c>
      <c r="H33" s="128">
        <f>'Calcolo Capacità Termica Areica'!D30</f>
        <v>0</v>
      </c>
      <c r="I33" s="62"/>
      <c r="J33" s="136"/>
      <c r="K33" s="139"/>
      <c r="L33" s="60"/>
    </row>
    <row r="34" spans="2:12" ht="15" thickBot="1">
      <c r="B34" s="57"/>
      <c r="C34" s="180"/>
      <c r="D34" s="190"/>
      <c r="E34" s="153" t="s">
        <v>138</v>
      </c>
      <c r="F34" s="154"/>
      <c r="G34" s="68" t="s">
        <v>136</v>
      </c>
      <c r="H34" s="110">
        <f>'Calcolo Capacità Termica Areica'!A30</f>
        <v>0</v>
      </c>
      <c r="I34" s="62"/>
      <c r="J34" s="137"/>
      <c r="K34" s="140"/>
      <c r="L34" s="60"/>
    </row>
    <row r="35" spans="2:12" ht="13.5" thickBot="1">
      <c r="B35" s="58"/>
      <c r="C35" s="65"/>
      <c r="D35" s="65"/>
      <c r="E35" s="65"/>
      <c r="F35" s="65"/>
      <c r="G35" s="65"/>
      <c r="H35" s="65"/>
      <c r="I35" s="65"/>
      <c r="J35" s="65"/>
      <c r="K35" s="66"/>
      <c r="L35" s="61"/>
    </row>
    <row r="36" spans="3:11" ht="12.75">
      <c r="C36" s="161"/>
      <c r="D36" s="161"/>
      <c r="E36" s="161"/>
      <c r="K36" s="141" t="s">
        <v>139</v>
      </c>
    </row>
    <row r="37" ht="12.75"/>
    <row r="38" ht="12.75"/>
    <row r="41" ht="12.75" hidden="1">
      <c r="H41" s="134">
        <f>IF('Matrice di trasferimento'!$B$42&gt;0,'Matrice di trasferimento'!$B$44,12+(12-'Matrice di trasferimento'!$B$44))</f>
        <v>24</v>
      </c>
    </row>
  </sheetData>
  <sheetProtection password="90D3" sheet="1" objects="1" scenarios="1"/>
  <mergeCells count="28">
    <mergeCell ref="E34:F34"/>
    <mergeCell ref="C3:K3"/>
    <mergeCell ref="E5:I5"/>
    <mergeCell ref="K5:K6"/>
    <mergeCell ref="C5:C6"/>
    <mergeCell ref="D5:D19"/>
    <mergeCell ref="J5:J19"/>
    <mergeCell ref="E19:H19"/>
    <mergeCell ref="M7:O7"/>
    <mergeCell ref="C28:C29"/>
    <mergeCell ref="C25:C26"/>
    <mergeCell ref="E31:F31"/>
    <mergeCell ref="E25:F25"/>
    <mergeCell ref="E26:F26"/>
    <mergeCell ref="E29:F29"/>
    <mergeCell ref="E21:F21"/>
    <mergeCell ref="C31:C34"/>
    <mergeCell ref="D31:D34"/>
    <mergeCell ref="C36:E36"/>
    <mergeCell ref="D21:D23"/>
    <mergeCell ref="D25:D26"/>
    <mergeCell ref="D28:D29"/>
    <mergeCell ref="E28:F28"/>
    <mergeCell ref="E22:F22"/>
    <mergeCell ref="E23:F23"/>
    <mergeCell ref="C21:C23"/>
    <mergeCell ref="E32:F32"/>
    <mergeCell ref="E33:F33"/>
  </mergeCells>
  <printOptions/>
  <pageMargins left="0.75" right="0.75" top="1" bottom="1" header="0.5" footer="0.5"/>
  <pageSetup fitToHeight="1" fitToWidth="1" horizontalDpi="300" verticalDpi="300" orientation="landscape" paperSize="9" scale="93" r:id="rId4"/>
  <ignoredErrors>
    <ignoredError sqref="C8:C12 C14:C18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workbookViewId="0" topLeftCell="A1">
      <selection activeCell="B15" sqref="B15:O15"/>
    </sheetView>
  </sheetViews>
  <sheetFormatPr defaultColWidth="9.140625" defaultRowHeight="12.75"/>
  <cols>
    <col min="1" max="1" width="6.28125" style="0" customWidth="1"/>
  </cols>
  <sheetData>
    <row r="2" ht="13.5" thickBot="1"/>
    <row r="3" spans="2:15" ht="25.5" customHeight="1" thickBot="1">
      <c r="B3" s="217" t="s">
        <v>124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</row>
    <row r="4" spans="2:15" ht="12.75" customHeight="1">
      <c r="B4" s="229" t="s">
        <v>123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</row>
    <row r="5" spans="2:15" ht="26.25" customHeight="1">
      <c r="B5" s="232" t="s">
        <v>121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4"/>
    </row>
    <row r="6" spans="2:15" ht="12.75">
      <c r="B6" s="235" t="s">
        <v>122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7"/>
    </row>
    <row r="7" spans="2:15" ht="12.75">
      <c r="B7" s="223" t="s">
        <v>118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2:15" ht="12.75">
      <c r="B8" s="223" t="s">
        <v>119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</row>
    <row r="9" spans="2:15" ht="13.5" thickBot="1">
      <c r="B9" s="226" t="s">
        <v>120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8"/>
    </row>
    <row r="10" spans="2:15" ht="24.75" customHeight="1" thickBot="1">
      <c r="B10" s="217" t="s">
        <v>142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9"/>
    </row>
    <row r="11" spans="2:15" ht="12.75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</row>
    <row r="12" spans="2:15" ht="29.25" customHeight="1">
      <c r="B12" s="208" t="s">
        <v>150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</row>
    <row r="13" spans="2:15" ht="28.5" customHeight="1">
      <c r="B13" s="208" t="s">
        <v>114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</row>
    <row r="14" spans="2:15" ht="28.5" customHeight="1">
      <c r="B14" s="196" t="s">
        <v>141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8"/>
    </row>
    <row r="15" spans="2:15" ht="15" customHeight="1">
      <c r="B15" s="205" t="s">
        <v>115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</row>
    <row r="16" spans="2:15" ht="12" customHeight="1" thickBot="1"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7"/>
    </row>
    <row r="17" spans="2:15" ht="12" customHeight="1" thickBot="1">
      <c r="B17" s="220" t="s">
        <v>151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</row>
    <row r="18" spans="2:15" ht="25.5" customHeight="1">
      <c r="B18" s="208" t="s">
        <v>152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2:15" ht="11.25" customHeight="1" thickBot="1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</row>
    <row r="20" spans="2:15" ht="15.75" customHeight="1">
      <c r="B20" s="211" t="s">
        <v>153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3"/>
    </row>
    <row r="21" spans="2:15" ht="355.5" customHeight="1" thickBot="1"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6"/>
    </row>
    <row r="22" spans="2:15" ht="13.5" thickBot="1">
      <c r="B22" s="199" t="s">
        <v>113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1"/>
    </row>
    <row r="23" spans="2:15" ht="27" customHeight="1" thickBot="1">
      <c r="B23" s="266" t="s">
        <v>143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8"/>
    </row>
  </sheetData>
  <sheetProtection password="90D3" sheet="1" objects="1" scenarios="1"/>
  <mergeCells count="21">
    <mergeCell ref="B7:O7"/>
    <mergeCell ref="B8:O8"/>
    <mergeCell ref="B9:O9"/>
    <mergeCell ref="B3:O3"/>
    <mergeCell ref="B4:O4"/>
    <mergeCell ref="B5:O5"/>
    <mergeCell ref="B6:O6"/>
    <mergeCell ref="B10:O10"/>
    <mergeCell ref="B13:O13"/>
    <mergeCell ref="B15:O15"/>
    <mergeCell ref="B17:O17"/>
    <mergeCell ref="B11:O11"/>
    <mergeCell ref="B16:O16"/>
    <mergeCell ref="B19:O19"/>
    <mergeCell ref="B18:O18"/>
    <mergeCell ref="B12:O12"/>
    <mergeCell ref="B14:O14"/>
    <mergeCell ref="B23:O23"/>
    <mergeCell ref="B22:O22"/>
    <mergeCell ref="B20:O20"/>
    <mergeCell ref="B21:O21"/>
  </mergeCells>
  <printOptions/>
  <pageMargins left="0.75" right="0.75" top="1" bottom="1" header="0.5" footer="0.5"/>
  <pageSetup fitToHeight="3" fitToWidth="1"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1"/>
  <sheetViews>
    <sheetView workbookViewId="0" topLeftCell="A1">
      <selection activeCell="A21" sqref="A21"/>
    </sheetView>
  </sheetViews>
  <sheetFormatPr defaultColWidth="9.140625" defaultRowHeight="12.75"/>
  <cols>
    <col min="1" max="1" width="42.7109375" style="0" bestFit="1" customWidth="1"/>
    <col min="3" max="4" width="13.140625" style="0" bestFit="1" customWidth="1"/>
  </cols>
  <sheetData>
    <row r="3" ht="13.5" thickBot="1"/>
    <row r="4" spans="1:4" ht="12.75">
      <c r="A4" s="73" t="s">
        <v>97</v>
      </c>
      <c r="B4" s="74" t="s">
        <v>48</v>
      </c>
      <c r="C4" s="74" t="s">
        <v>49</v>
      </c>
      <c r="D4" s="102" t="s">
        <v>50</v>
      </c>
    </row>
    <row r="5" spans="1:4" ht="12.75">
      <c r="A5" s="76">
        <v>1</v>
      </c>
      <c r="B5" s="50" t="s">
        <v>77</v>
      </c>
      <c r="C5" s="1" t="b">
        <f>ISBLANK('Foglio di lavoro'!$E$8)</f>
        <v>1</v>
      </c>
      <c r="D5" s="77">
        <f>IF(C5,1,'Foglio di lavoro'!F8)</f>
        <v>1</v>
      </c>
    </row>
    <row r="6" spans="1:4" ht="12.75">
      <c r="A6" s="76">
        <v>2</v>
      </c>
      <c r="B6" s="51" t="s">
        <v>76</v>
      </c>
      <c r="C6" s="1" t="b">
        <f>ISBLANK('Foglio di lavoro'!$E$9)</f>
        <v>1</v>
      </c>
      <c r="D6" s="77">
        <f>IF(C6,1,'Foglio di lavoro'!F9)</f>
        <v>1</v>
      </c>
    </row>
    <row r="7" spans="1:4" ht="12.75">
      <c r="A7" s="76">
        <v>3</v>
      </c>
      <c r="B7" s="51" t="s">
        <v>75</v>
      </c>
      <c r="C7" s="1" t="b">
        <f>ISBLANK('Foglio di lavoro'!$E$10)</f>
        <v>1</v>
      </c>
      <c r="D7" s="77">
        <f>IF(C7,1,'Foglio di lavoro'!F10)</f>
        <v>1</v>
      </c>
    </row>
    <row r="8" spans="1:4" ht="12.75">
      <c r="A8" s="76">
        <v>4</v>
      </c>
      <c r="B8" s="51" t="s">
        <v>74</v>
      </c>
      <c r="C8" s="1" t="b">
        <f>ISBLANK('Foglio di lavoro'!$E$11)</f>
        <v>1</v>
      </c>
      <c r="D8" s="77">
        <f>IF(C8,1,'Foglio di lavoro'!F11)</f>
        <v>1</v>
      </c>
    </row>
    <row r="9" spans="1:4" ht="12.75">
      <c r="A9" s="76">
        <v>5</v>
      </c>
      <c r="B9" s="51" t="s">
        <v>73</v>
      </c>
      <c r="C9" s="1" t="b">
        <f>ISBLANK('Foglio di lavoro'!$E$12)</f>
        <v>1</v>
      </c>
      <c r="D9" s="77">
        <f>IF(C9,1,'Foglio di lavoro'!F12)</f>
        <v>1</v>
      </c>
    </row>
    <row r="10" spans="1:4" ht="12.75">
      <c r="A10" s="76"/>
      <c r="B10" s="52" t="s">
        <v>83</v>
      </c>
      <c r="C10" s="1"/>
      <c r="D10" s="77"/>
    </row>
    <row r="11" spans="1:4" ht="12.75">
      <c r="A11" s="76">
        <v>6</v>
      </c>
      <c r="B11" s="52" t="s">
        <v>78</v>
      </c>
      <c r="C11" s="1" t="b">
        <f>ISBLANK('Foglio di lavoro'!$E$14)</f>
        <v>1</v>
      </c>
      <c r="D11" s="77">
        <f>IF(C11,1,'Foglio di lavoro'!F14)</f>
        <v>1</v>
      </c>
    </row>
    <row r="12" spans="1:4" ht="12.75">
      <c r="A12" s="76">
        <v>7</v>
      </c>
      <c r="B12" s="52" t="s">
        <v>79</v>
      </c>
      <c r="C12" s="1" t="b">
        <f>ISBLANK('Foglio di lavoro'!$E$15)</f>
        <v>1</v>
      </c>
      <c r="D12" s="77">
        <f>IF(C12,1,'Foglio di lavoro'!F15)</f>
        <v>1</v>
      </c>
    </row>
    <row r="13" spans="1:4" ht="12.75">
      <c r="A13" s="76">
        <v>8</v>
      </c>
      <c r="B13" s="52" t="s">
        <v>80</v>
      </c>
      <c r="C13" s="1" t="b">
        <f>ISBLANK('Foglio di lavoro'!E16)</f>
        <v>1</v>
      </c>
      <c r="D13" s="77">
        <f>IF(C13,1,'Foglio di lavoro'!F16)</f>
        <v>1</v>
      </c>
    </row>
    <row r="14" spans="1:4" ht="12.75">
      <c r="A14" s="76">
        <v>9</v>
      </c>
      <c r="B14" s="52" t="s">
        <v>81</v>
      </c>
      <c r="C14" s="1" t="b">
        <f>ISBLANK('Foglio di lavoro'!E17)</f>
        <v>1</v>
      </c>
      <c r="D14" s="77">
        <f>IF(C14,1,'Foglio di lavoro'!F17)</f>
        <v>1</v>
      </c>
    </row>
    <row r="15" spans="1:4" ht="13.5" thickBot="1">
      <c r="A15" s="28">
        <v>10</v>
      </c>
      <c r="B15" s="78" t="s">
        <v>82</v>
      </c>
      <c r="C15" s="79" t="b">
        <f>ISBLANK('Foglio di lavoro'!E18)</f>
        <v>1</v>
      </c>
      <c r="D15" s="34">
        <f>IF(C15,1,'Foglio di lavoro'!F18)</f>
        <v>1</v>
      </c>
    </row>
    <row r="17" ht="13.5" thickBot="1"/>
    <row r="18" spans="1:7" ht="12.75">
      <c r="A18" s="183" t="s">
        <v>109</v>
      </c>
      <c r="B18" s="184"/>
      <c r="C18" s="184"/>
      <c r="D18" s="184"/>
      <c r="E18" s="184"/>
      <c r="F18" s="184"/>
      <c r="G18" s="238"/>
    </row>
    <row r="19" spans="1:7" ht="13.5" thickBot="1">
      <c r="A19" s="103" t="s">
        <v>110</v>
      </c>
      <c r="B19" s="241"/>
      <c r="C19" s="6" t="s">
        <v>111</v>
      </c>
      <c r="D19" s="6" t="s">
        <v>111</v>
      </c>
      <c r="E19" s="6" t="s">
        <v>111</v>
      </c>
      <c r="F19" s="239" t="s">
        <v>112</v>
      </c>
      <c r="G19" s="240"/>
    </row>
    <row r="20" spans="1:7" ht="13.5" thickBot="1">
      <c r="A20" s="98" t="b">
        <v>1</v>
      </c>
      <c r="B20" s="242"/>
      <c r="C20" s="1"/>
      <c r="D20" s="1"/>
      <c r="E20" s="1"/>
      <c r="F20" s="244"/>
      <c r="G20" s="245"/>
    </row>
    <row r="21" spans="1:7" ht="13.5" thickBot="1">
      <c r="A21" s="99">
        <f>'Foglio di lavoro'!I13</f>
        <v>0</v>
      </c>
      <c r="B21" s="242"/>
      <c r="C21" s="1"/>
      <c r="D21" s="1"/>
      <c r="E21" s="1"/>
      <c r="F21" s="100">
        <f>IF(A21&lt;=1,0.15,0)</f>
        <v>0.15</v>
      </c>
      <c r="G21" s="98">
        <f>SUM(F21:F23)</f>
        <v>0.15</v>
      </c>
    </row>
    <row r="22" spans="1:7" ht="12.75">
      <c r="A22" s="76">
        <f>A21</f>
        <v>0</v>
      </c>
      <c r="B22" s="242"/>
      <c r="C22" s="1" t="b">
        <f>IF(A22&lt;=2.5,TRUE)</f>
        <v>1</v>
      </c>
      <c r="D22" s="1" t="b">
        <f>IF(A22&gt;1,TRUE)</f>
        <v>0</v>
      </c>
      <c r="E22" s="1" t="b">
        <f>AND(C22,D22)</f>
        <v>0</v>
      </c>
      <c r="F22" s="1">
        <f>IF(E22,0.17,0)</f>
        <v>0</v>
      </c>
      <c r="G22" s="101"/>
    </row>
    <row r="23" spans="1:7" ht="13.5" thickBot="1">
      <c r="A23" s="28">
        <f>A21</f>
        <v>0</v>
      </c>
      <c r="B23" s="243"/>
      <c r="C23" s="79"/>
      <c r="D23" s="79"/>
      <c r="E23" s="79"/>
      <c r="F23" s="79">
        <f>IF(A23&gt;2.5,0.18,0)</f>
        <v>0</v>
      </c>
      <c r="G23" s="29"/>
    </row>
    <row r="25" ht="13.5" thickBot="1"/>
    <row r="26" ht="12.75">
      <c r="A26" s="125" t="s">
        <v>116</v>
      </c>
    </row>
    <row r="27" ht="13.5" thickBot="1">
      <c r="A27" s="124">
        <f>'Foglio di lavoro'!H25+'Foglio di lavoro'!K8+'Foglio di lavoro'!K9+'Foglio di lavoro'!K10+'Foglio di lavoro'!K11+'Foglio di lavoro'!K12+'Foglio di lavoro'!K13+'Foglio di lavoro'!K14+'Foglio di lavoro'!K15+'Foglio di lavoro'!K16+'Foglio di lavoro'!K17+'Foglio di lavoro'!K18+'Foglio di lavoro'!H26</f>
        <v>0.14</v>
      </c>
    </row>
    <row r="28" ht="13.5" thickBot="1"/>
    <row r="29" spans="1:3" ht="12.75">
      <c r="A29" s="183" t="s">
        <v>117</v>
      </c>
      <c r="B29" s="184"/>
      <c r="C29" s="238"/>
    </row>
    <row r="30" spans="1:3" ht="12.75">
      <c r="A30" s="76" t="s">
        <v>34</v>
      </c>
      <c r="B30" s="1" t="e">
        <f>1/'Foglio di lavoro'!H28</f>
        <v>#DIV/0!</v>
      </c>
      <c r="C30" s="126" t="b">
        <f>ISERR(B30)</f>
        <v>1</v>
      </c>
    </row>
    <row r="31" spans="1:3" ht="13.5" thickBot="1">
      <c r="A31" s="28" t="s">
        <v>47</v>
      </c>
      <c r="B31" s="79"/>
      <c r="C31" s="29"/>
    </row>
  </sheetData>
  <mergeCells count="5">
    <mergeCell ref="A29:C29"/>
    <mergeCell ref="F19:G19"/>
    <mergeCell ref="A18:G18"/>
    <mergeCell ref="B19:B23"/>
    <mergeCell ref="F20:G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55">
      <selection activeCell="C92" sqref="C92"/>
    </sheetView>
  </sheetViews>
  <sheetFormatPr defaultColWidth="9.140625" defaultRowHeight="12.75"/>
  <cols>
    <col min="1" max="1" width="43.421875" style="0" bestFit="1" customWidth="1"/>
    <col min="2" max="2" width="10.140625" style="0" bestFit="1" customWidth="1"/>
    <col min="3" max="3" width="10.57421875" style="0" bestFit="1" customWidth="1"/>
    <col min="4" max="4" width="21.421875" style="0" bestFit="1" customWidth="1"/>
    <col min="6" max="6" width="17.28125" style="0" bestFit="1" customWidth="1"/>
    <col min="7" max="7" width="44.57421875" style="0" bestFit="1" customWidth="1"/>
  </cols>
  <sheetData>
    <row r="1" spans="1:7" ht="12.75">
      <c r="A1" s="247" t="s">
        <v>27</v>
      </c>
      <c r="B1" s="247"/>
      <c r="C1" s="247"/>
      <c r="D1" s="247"/>
      <c r="E1" s="247"/>
      <c r="F1" s="247"/>
      <c r="G1" s="247"/>
    </row>
    <row r="2" spans="1:7" s="18" customFormat="1" ht="12.75">
      <c r="A2" s="17"/>
      <c r="B2" s="17"/>
      <c r="C2" s="17"/>
      <c r="D2" s="17"/>
      <c r="E2" s="17"/>
      <c r="F2" s="17"/>
      <c r="G2" s="17"/>
    </row>
    <row r="3" spans="1:7" s="18" customFormat="1" ht="12.75">
      <c r="A3" s="6" t="s">
        <v>20</v>
      </c>
      <c r="B3" s="6" t="s">
        <v>0</v>
      </c>
      <c r="C3" s="20">
        <v>1</v>
      </c>
      <c r="D3" s="6" t="s">
        <v>21</v>
      </c>
      <c r="E3" s="20">
        <v>0</v>
      </c>
      <c r="F3" s="6" t="s">
        <v>1</v>
      </c>
      <c r="G3" s="21" t="str">
        <f>_XLL.COMPLESSO(C3,E3)</f>
        <v>1</v>
      </c>
    </row>
    <row r="4" spans="1:7" s="18" customFormat="1" ht="12.75">
      <c r="A4" s="6" t="s">
        <v>23</v>
      </c>
      <c r="B4" s="6" t="s">
        <v>0</v>
      </c>
      <c r="C4" s="26">
        <f>-(1/'Foglio di lavoro'!$H$22)</f>
        <v>-0.1</v>
      </c>
      <c r="D4" s="6" t="s">
        <v>21</v>
      </c>
      <c r="E4" s="20">
        <v>0</v>
      </c>
      <c r="F4" s="6" t="s">
        <v>1</v>
      </c>
      <c r="G4" s="21" t="str">
        <f>_XLL.COMPLESSO(C4,E4)</f>
        <v>-0.1</v>
      </c>
    </row>
    <row r="5" spans="1:7" s="18" customFormat="1" ht="12.75">
      <c r="A5" s="6" t="s">
        <v>24</v>
      </c>
      <c r="B5" s="6" t="s">
        <v>0</v>
      </c>
      <c r="C5" s="20">
        <v>0</v>
      </c>
      <c r="D5" s="6" t="s">
        <v>21</v>
      </c>
      <c r="E5" s="20">
        <v>0</v>
      </c>
      <c r="F5" s="6" t="s">
        <v>1</v>
      </c>
      <c r="G5" s="21" t="str">
        <f>_XLL.COMPLESSO(C5,E5)</f>
        <v>0</v>
      </c>
    </row>
    <row r="6" spans="1:7" ht="12.75">
      <c r="A6" s="6" t="s">
        <v>22</v>
      </c>
      <c r="B6" s="6" t="s">
        <v>0</v>
      </c>
      <c r="C6" s="2">
        <v>1</v>
      </c>
      <c r="D6" s="6" t="s">
        <v>21</v>
      </c>
      <c r="E6" s="2">
        <v>0</v>
      </c>
      <c r="F6" s="6" t="s">
        <v>1</v>
      </c>
      <c r="G6" s="4" t="str">
        <f>_XLL.COMPLESSO(C6,E6)</f>
        <v>1</v>
      </c>
    </row>
    <row r="7" s="18" customFormat="1" ht="12.75">
      <c r="A7" s="19"/>
    </row>
    <row r="8" spans="1:7" ht="12.75">
      <c r="A8" s="246" t="s">
        <v>9</v>
      </c>
      <c r="B8" s="246"/>
      <c r="C8" s="246"/>
      <c r="D8" s="246"/>
      <c r="E8" s="246"/>
      <c r="F8" s="246"/>
      <c r="G8" s="246"/>
    </row>
    <row r="10" spans="1:3" ht="12.75">
      <c r="A10" s="7" t="s">
        <v>16</v>
      </c>
      <c r="B10" s="5" t="s">
        <v>17</v>
      </c>
      <c r="C10" s="8" t="e">
        <f>SQRT(('Foglio di lavoro'!F8*'Foglio di lavoro'!$H$21)/(3.141592654*'Foglio di lavoro'!H8*'Foglio di lavoro'!G8))</f>
        <v>#DIV/0!</v>
      </c>
    </row>
    <row r="11" spans="1:3" ht="12.75">
      <c r="A11" s="6" t="s">
        <v>18</v>
      </c>
      <c r="B11" s="5" t="s">
        <v>19</v>
      </c>
      <c r="C11" s="8" t="e">
        <f>('Foglio di lavoro'!I8/100)/'Calcoli coeff. matrici'!C10</f>
        <v>#DIV/0!</v>
      </c>
    </row>
    <row r="12" spans="1:7" ht="12.75">
      <c r="A12" s="6" t="s">
        <v>20</v>
      </c>
      <c r="B12" s="6" t="s">
        <v>0</v>
      </c>
      <c r="C12" s="8" t="e">
        <f>(COSH(C11)*COS(C11))</f>
        <v>#DIV/0!</v>
      </c>
      <c r="D12" s="6" t="s">
        <v>21</v>
      </c>
      <c r="E12" s="8" t="e">
        <f>SINH(C11)*SIN(C11)</f>
        <v>#DIV/0!</v>
      </c>
      <c r="F12" s="6" t="s">
        <v>1</v>
      </c>
      <c r="G12" s="22" t="e">
        <f>_XLL.COMPLESSO(C12,E12)</f>
        <v>#DIV/0!</v>
      </c>
    </row>
    <row r="13" spans="1:7" ht="12.75">
      <c r="A13" s="6" t="s">
        <v>23</v>
      </c>
      <c r="B13" s="6" t="s">
        <v>0</v>
      </c>
      <c r="C13" s="8" t="e">
        <f>_XLL.COMP.PARTE.REALE(G19)</f>
        <v>#DIV/0!</v>
      </c>
      <c r="D13" s="6" t="s">
        <v>21</v>
      </c>
      <c r="E13" s="8" t="e">
        <f>_XLL.COMP.IMMAGINARIO(G19)</f>
        <v>#DIV/0!</v>
      </c>
      <c r="F13" s="6" t="s">
        <v>1</v>
      </c>
      <c r="G13" s="3" t="e">
        <f>_XLL.COMPLESSO(C13,E13)</f>
        <v>#DIV/0!</v>
      </c>
    </row>
    <row r="14" spans="1:7" ht="12.75">
      <c r="A14" s="6" t="s">
        <v>24</v>
      </c>
      <c r="B14" s="6" t="s">
        <v>0</v>
      </c>
      <c r="C14" s="8" t="e">
        <f>_XLL.COMP.PARTE.REALE(G22)</f>
        <v>#DIV/0!</v>
      </c>
      <c r="D14" s="6" t="s">
        <v>21</v>
      </c>
      <c r="E14" s="8" t="e">
        <f>_XLL.COMP.IMMAGINARIO(G22)</f>
        <v>#DIV/0!</v>
      </c>
      <c r="F14" s="6" t="s">
        <v>1</v>
      </c>
      <c r="G14" s="3" t="e">
        <f>_XLL.COMPLESSO(C14,E14)</f>
        <v>#DIV/0!</v>
      </c>
    </row>
    <row r="15" spans="1:7" ht="12.75">
      <c r="A15" s="6" t="s">
        <v>22</v>
      </c>
      <c r="B15" s="6" t="s">
        <v>0</v>
      </c>
      <c r="C15" s="8" t="e">
        <f>C12</f>
        <v>#DIV/0!</v>
      </c>
      <c r="D15" s="6" t="s">
        <v>21</v>
      </c>
      <c r="E15" s="8" t="e">
        <f>E12</f>
        <v>#DIV/0!</v>
      </c>
      <c r="F15" s="6" t="s">
        <v>1</v>
      </c>
      <c r="G15" s="3" t="e">
        <f>_XLL.COMPLESSO(C15,E15)</f>
        <v>#DIV/0!</v>
      </c>
    </row>
    <row r="16" ht="13.5" thickBot="1"/>
    <row r="17" spans="1:7" ht="12.75">
      <c r="A17" s="9" t="s">
        <v>25</v>
      </c>
      <c r="B17" s="10" t="s">
        <v>0</v>
      </c>
      <c r="C17" s="11" t="e">
        <f>-(C10/(2*'Foglio di lavoro'!F8))</f>
        <v>#DIV/0!</v>
      </c>
      <c r="D17" s="10" t="s">
        <v>21</v>
      </c>
      <c r="E17" s="10">
        <v>0</v>
      </c>
      <c r="F17" s="10" t="s">
        <v>1</v>
      </c>
      <c r="G17" s="23" t="e">
        <f>_XLL.COMPLESSO(C17,E17)</f>
        <v>#DIV/0!</v>
      </c>
    </row>
    <row r="18" spans="1:7" ht="12.75">
      <c r="A18" s="12"/>
      <c r="B18" s="13" t="s">
        <v>0</v>
      </c>
      <c r="C18" s="14" t="e">
        <f>(SINH(C11)*COS(C11))+(COSH(C11)*SIN(C11))</f>
        <v>#DIV/0!</v>
      </c>
      <c r="D18" s="13" t="s">
        <v>21</v>
      </c>
      <c r="E18" s="14" t="e">
        <f>(COSH(C11)*SIN(C11))-(SINH(C11)*COS(C11))</f>
        <v>#DIV/0!</v>
      </c>
      <c r="F18" s="13" t="s">
        <v>1</v>
      </c>
      <c r="G18" s="24" t="e">
        <f>_XLL.COMPLESSO(C18,E18)</f>
        <v>#DIV/0!</v>
      </c>
    </row>
    <row r="19" spans="1:7" ht="12.75">
      <c r="A19" s="12"/>
      <c r="B19" s="13"/>
      <c r="C19" s="13"/>
      <c r="D19" s="13"/>
      <c r="E19" s="13"/>
      <c r="F19" s="13" t="s">
        <v>1</v>
      </c>
      <c r="G19" s="24" t="e">
        <f>_XLL.COMP.PRODOTTO(G17,G18)</f>
        <v>#DIV/0!</v>
      </c>
    </row>
    <row r="20" spans="1:7" ht="12.75">
      <c r="A20" s="12" t="s">
        <v>26</v>
      </c>
      <c r="B20" s="13" t="s">
        <v>0</v>
      </c>
      <c r="C20" s="14" t="e">
        <f>-('Foglio di lavoro'!F8/'Calcoli coeff. matrici'!C10)</f>
        <v>#DIV/0!</v>
      </c>
      <c r="D20" s="13" t="s">
        <v>21</v>
      </c>
      <c r="E20" s="13">
        <v>0</v>
      </c>
      <c r="F20" s="13" t="s">
        <v>1</v>
      </c>
      <c r="G20" s="24" t="e">
        <f>_XLL.COMPLESSO(C20,E20)</f>
        <v>#DIV/0!</v>
      </c>
    </row>
    <row r="21" spans="1:7" ht="12.75">
      <c r="A21" s="12"/>
      <c r="B21" s="13" t="s">
        <v>0</v>
      </c>
      <c r="C21" s="14" t="e">
        <f>(SINH(C11)*COS(C11))-(COSH(C11)*SIN(C11))</f>
        <v>#DIV/0!</v>
      </c>
      <c r="D21" s="13" t="s">
        <v>21</v>
      </c>
      <c r="E21" s="14" t="e">
        <f>(SINH(C11)*COS(C11))+(COSH(C11)*SIN(C11))</f>
        <v>#DIV/0!</v>
      </c>
      <c r="F21" s="13" t="s">
        <v>1</v>
      </c>
      <c r="G21" s="24" t="e">
        <f>_XLL.COMPLESSO(C21,E21)</f>
        <v>#DIV/0!</v>
      </c>
    </row>
    <row r="22" spans="1:7" ht="13.5" thickBot="1">
      <c r="A22" s="15"/>
      <c r="B22" s="16"/>
      <c r="C22" s="16"/>
      <c r="D22" s="16"/>
      <c r="E22" s="16"/>
      <c r="F22" s="16" t="s">
        <v>1</v>
      </c>
      <c r="G22" s="25" t="e">
        <f>_XLL.COMP.PRODOTTO(G20,G21)</f>
        <v>#DIV/0!</v>
      </c>
    </row>
    <row r="23" spans="1:7" ht="12.75">
      <c r="A23" s="13"/>
      <c r="B23" s="13"/>
      <c r="C23" s="13"/>
      <c r="D23" s="13"/>
      <c r="E23" s="13"/>
      <c r="F23" s="13"/>
      <c r="G23" s="36"/>
    </row>
    <row r="24" spans="1:7" ht="12.75">
      <c r="A24" s="246" t="s">
        <v>70</v>
      </c>
      <c r="B24" s="246"/>
      <c r="C24" s="246"/>
      <c r="D24" s="246"/>
      <c r="E24" s="246"/>
      <c r="F24" s="246"/>
      <c r="G24" s="246"/>
    </row>
    <row r="25" spans="1:7" ht="12.75">
      <c r="A25" s="13"/>
      <c r="B25" s="13"/>
      <c r="C25" s="13"/>
      <c r="D25" s="13"/>
      <c r="E25" s="13"/>
      <c r="F25" s="13"/>
      <c r="G25" s="36"/>
    </row>
    <row r="26" spans="1:3" ht="12.75">
      <c r="A26" s="7" t="s">
        <v>16</v>
      </c>
      <c r="B26" s="5" t="s">
        <v>17</v>
      </c>
      <c r="C26" s="8" t="e">
        <f>SQRT(('Foglio di lavoro'!F9*'Foglio di lavoro'!$H$21)/(3.141592654*'Foglio di lavoro'!H9*'Foglio di lavoro'!G9))</f>
        <v>#DIV/0!</v>
      </c>
    </row>
    <row r="27" spans="1:3" ht="12.75">
      <c r="A27" s="6" t="s">
        <v>18</v>
      </c>
      <c r="B27" s="5" t="s">
        <v>19</v>
      </c>
      <c r="C27" s="8" t="e">
        <f>('Foglio di lavoro'!I9/100)/'Calcoli coeff. matrici'!C26</f>
        <v>#DIV/0!</v>
      </c>
    </row>
    <row r="28" spans="1:7" ht="12.75">
      <c r="A28" s="6" t="s">
        <v>20</v>
      </c>
      <c r="B28" s="6" t="s">
        <v>0</v>
      </c>
      <c r="C28" s="8" t="e">
        <f>(COSH(C27)*COS(C27))</f>
        <v>#DIV/0!</v>
      </c>
      <c r="D28" s="6" t="s">
        <v>21</v>
      </c>
      <c r="E28" s="8" t="e">
        <f>SINH(C27)*SIN(C27)</f>
        <v>#DIV/0!</v>
      </c>
      <c r="F28" s="6" t="s">
        <v>1</v>
      </c>
      <c r="G28" s="22" t="e">
        <f>_XLL.COMPLESSO(C28,E28)</f>
        <v>#DIV/0!</v>
      </c>
    </row>
    <row r="29" spans="1:7" ht="12.75">
      <c r="A29" s="6" t="s">
        <v>23</v>
      </c>
      <c r="B29" s="6" t="s">
        <v>0</v>
      </c>
      <c r="C29" s="8" t="e">
        <f>_XLL.COMP.PARTE.REALE(G35)</f>
        <v>#DIV/0!</v>
      </c>
      <c r="D29" s="6" t="s">
        <v>21</v>
      </c>
      <c r="E29" s="8" t="e">
        <f>_XLL.COMP.IMMAGINARIO(G35)</f>
        <v>#DIV/0!</v>
      </c>
      <c r="F29" s="6" t="s">
        <v>1</v>
      </c>
      <c r="G29" s="3" t="e">
        <f>_XLL.COMPLESSO(C29,E29)</f>
        <v>#DIV/0!</v>
      </c>
    </row>
    <row r="30" spans="1:7" ht="12.75">
      <c r="A30" s="6" t="s">
        <v>24</v>
      </c>
      <c r="B30" s="6" t="s">
        <v>0</v>
      </c>
      <c r="C30" s="8" t="e">
        <f>_XLL.COMP.PARTE.REALE(G38)</f>
        <v>#DIV/0!</v>
      </c>
      <c r="D30" s="6" t="s">
        <v>21</v>
      </c>
      <c r="E30" s="8" t="e">
        <f>_XLL.COMP.IMMAGINARIO(G38)</f>
        <v>#DIV/0!</v>
      </c>
      <c r="F30" s="6" t="s">
        <v>1</v>
      </c>
      <c r="G30" s="3" t="e">
        <f>_XLL.COMPLESSO(C30,E30)</f>
        <v>#DIV/0!</v>
      </c>
    </row>
    <row r="31" spans="1:7" ht="12.75">
      <c r="A31" s="6" t="s">
        <v>22</v>
      </c>
      <c r="B31" s="6" t="s">
        <v>0</v>
      </c>
      <c r="C31" s="8" t="e">
        <f>C28</f>
        <v>#DIV/0!</v>
      </c>
      <c r="D31" s="6" t="s">
        <v>21</v>
      </c>
      <c r="E31" s="8" t="e">
        <f>E28</f>
        <v>#DIV/0!</v>
      </c>
      <c r="F31" s="6" t="s">
        <v>1</v>
      </c>
      <c r="G31" s="3" t="e">
        <f>_XLL.COMPLESSO(C31,E31)</f>
        <v>#DIV/0!</v>
      </c>
    </row>
    <row r="32" ht="13.5" thickBot="1"/>
    <row r="33" spans="1:7" ht="12.75">
      <c r="A33" s="9" t="s">
        <v>25</v>
      </c>
      <c r="B33" s="10" t="s">
        <v>0</v>
      </c>
      <c r="C33" s="11" t="e">
        <f>-(C26/(2*'Foglio di lavoro'!F9))</f>
        <v>#DIV/0!</v>
      </c>
      <c r="D33" s="10" t="s">
        <v>21</v>
      </c>
      <c r="E33" s="10">
        <v>0</v>
      </c>
      <c r="F33" s="10" t="s">
        <v>1</v>
      </c>
      <c r="G33" s="23" t="e">
        <f>_XLL.COMPLESSO(C33,E33)</f>
        <v>#DIV/0!</v>
      </c>
    </row>
    <row r="34" spans="1:7" ht="12.75">
      <c r="A34" s="12"/>
      <c r="B34" s="13" t="s">
        <v>0</v>
      </c>
      <c r="C34" s="14" t="e">
        <f>(SINH(C27)*COS(C27))+(COSH(C27)*SIN(C27))</f>
        <v>#DIV/0!</v>
      </c>
      <c r="D34" s="13" t="s">
        <v>21</v>
      </c>
      <c r="E34" s="14" t="e">
        <f>(COSH(C27)*SIN(C27))-(SINH(C27)*COS(C27))</f>
        <v>#DIV/0!</v>
      </c>
      <c r="F34" s="13" t="s">
        <v>1</v>
      </c>
      <c r="G34" s="24" t="e">
        <f>_XLL.COMPLESSO(C34,E34)</f>
        <v>#DIV/0!</v>
      </c>
    </row>
    <row r="35" spans="1:7" ht="12.75">
      <c r="A35" s="12"/>
      <c r="B35" s="13"/>
      <c r="C35" s="13"/>
      <c r="D35" s="13"/>
      <c r="E35" s="13"/>
      <c r="F35" s="13" t="s">
        <v>1</v>
      </c>
      <c r="G35" s="24" t="e">
        <f>_XLL.COMP.PRODOTTO(G33,G34)</f>
        <v>#DIV/0!</v>
      </c>
    </row>
    <row r="36" spans="1:7" ht="12.75">
      <c r="A36" s="12" t="s">
        <v>26</v>
      </c>
      <c r="B36" s="13" t="s">
        <v>0</v>
      </c>
      <c r="C36" s="14" t="e">
        <f>-('Foglio di lavoro'!F9/'Calcoli coeff. matrici'!C26)</f>
        <v>#DIV/0!</v>
      </c>
      <c r="D36" s="13" t="s">
        <v>21</v>
      </c>
      <c r="E36" s="13">
        <v>0</v>
      </c>
      <c r="F36" s="13" t="s">
        <v>1</v>
      </c>
      <c r="G36" s="24" t="e">
        <f>_XLL.COMPLESSO(C36,E36)</f>
        <v>#DIV/0!</v>
      </c>
    </row>
    <row r="37" spans="1:7" ht="12.75">
      <c r="A37" s="12"/>
      <c r="B37" s="13" t="s">
        <v>0</v>
      </c>
      <c r="C37" s="14" t="e">
        <f>(SINH(C27)*COS(C27))-(COSH(C27)*SIN(C27))</f>
        <v>#DIV/0!</v>
      </c>
      <c r="D37" s="13" t="s">
        <v>21</v>
      </c>
      <c r="E37" s="14" t="e">
        <f>(SINH(C27)*COS(C27))+(COSH(C27)*SIN(C27))</f>
        <v>#DIV/0!</v>
      </c>
      <c r="F37" s="13" t="s">
        <v>1</v>
      </c>
      <c r="G37" s="24" t="e">
        <f>_XLL.COMPLESSO(C37,E37)</f>
        <v>#DIV/0!</v>
      </c>
    </row>
    <row r="38" spans="1:7" ht="13.5" thickBot="1">
      <c r="A38" s="15"/>
      <c r="B38" s="16"/>
      <c r="C38" s="16"/>
      <c r="D38" s="16"/>
      <c r="E38" s="16"/>
      <c r="F38" s="16" t="s">
        <v>1</v>
      </c>
      <c r="G38" s="25" t="e">
        <f>_XLL.COMP.PRODOTTO(G36,G37)</f>
        <v>#DIV/0!</v>
      </c>
    </row>
    <row r="39" spans="1:7" ht="12.75">
      <c r="A39" s="13"/>
      <c r="B39" s="13"/>
      <c r="C39" s="13"/>
      <c r="D39" s="13"/>
      <c r="E39" s="13"/>
      <c r="F39" s="13"/>
      <c r="G39" s="36"/>
    </row>
    <row r="40" spans="1:7" ht="12.75">
      <c r="A40" s="13"/>
      <c r="B40" s="13"/>
      <c r="C40" s="13"/>
      <c r="D40" s="13"/>
      <c r="E40" s="13"/>
      <c r="F40" s="13"/>
      <c r="G40" s="36"/>
    </row>
    <row r="41" spans="1:7" ht="12.75">
      <c r="A41" s="246" t="s">
        <v>87</v>
      </c>
      <c r="B41" s="246"/>
      <c r="C41" s="246"/>
      <c r="D41" s="246"/>
      <c r="E41" s="246"/>
      <c r="F41" s="246"/>
      <c r="G41" s="246"/>
    </row>
    <row r="42" spans="1:7" ht="12.75">
      <c r="A42" s="13"/>
      <c r="B42" s="13"/>
      <c r="C42" s="13"/>
      <c r="D42" s="13"/>
      <c r="E42" s="13"/>
      <c r="F42" s="13"/>
      <c r="G42" s="36"/>
    </row>
    <row r="43" spans="1:3" ht="12.75">
      <c r="A43" s="7" t="s">
        <v>16</v>
      </c>
      <c r="B43" s="5" t="s">
        <v>17</v>
      </c>
      <c r="C43" s="8" t="e">
        <f>SQRT(('Foglio di lavoro'!F10*'Foglio di lavoro'!$H$21)/(3.141592654*'Foglio di lavoro'!H10*'Foglio di lavoro'!G10))</f>
        <v>#DIV/0!</v>
      </c>
    </row>
    <row r="44" spans="1:3" ht="12.75">
      <c r="A44" s="6" t="s">
        <v>18</v>
      </c>
      <c r="B44" s="5" t="s">
        <v>19</v>
      </c>
      <c r="C44" s="8" t="e">
        <f>('Foglio di lavoro'!I10/100)/'Calcoli coeff. matrici'!C43</f>
        <v>#DIV/0!</v>
      </c>
    </row>
    <row r="45" spans="1:7" ht="12.75">
      <c r="A45" s="6" t="s">
        <v>20</v>
      </c>
      <c r="B45" s="6" t="s">
        <v>0</v>
      </c>
      <c r="C45" s="8" t="e">
        <f>(COSH(C44)*COS(C44))</f>
        <v>#DIV/0!</v>
      </c>
      <c r="D45" s="6" t="s">
        <v>21</v>
      </c>
      <c r="E45" s="8" t="e">
        <f>SINH(C44)*SIN(C44)</f>
        <v>#DIV/0!</v>
      </c>
      <c r="F45" s="6" t="s">
        <v>1</v>
      </c>
      <c r="G45" s="22" t="e">
        <f>_XLL.COMPLESSO(C45,E45)</f>
        <v>#DIV/0!</v>
      </c>
    </row>
    <row r="46" spans="1:7" ht="12.75">
      <c r="A46" s="6" t="s">
        <v>23</v>
      </c>
      <c r="B46" s="6" t="s">
        <v>0</v>
      </c>
      <c r="C46" s="8" t="e">
        <f>_XLL.COMP.PARTE.REALE(G52)</f>
        <v>#DIV/0!</v>
      </c>
      <c r="D46" s="6" t="s">
        <v>21</v>
      </c>
      <c r="E46" s="8" t="e">
        <f>_XLL.COMP.IMMAGINARIO(G52)</f>
        <v>#DIV/0!</v>
      </c>
      <c r="F46" s="6" t="s">
        <v>1</v>
      </c>
      <c r="G46" s="3" t="e">
        <f>_XLL.COMPLESSO(C46,E46)</f>
        <v>#DIV/0!</v>
      </c>
    </row>
    <row r="47" spans="1:7" ht="12.75">
      <c r="A47" s="6" t="s">
        <v>24</v>
      </c>
      <c r="B47" s="6" t="s">
        <v>0</v>
      </c>
      <c r="C47" s="8" t="e">
        <f>_XLL.COMP.PARTE.REALE(G55)</f>
        <v>#DIV/0!</v>
      </c>
      <c r="D47" s="6" t="s">
        <v>21</v>
      </c>
      <c r="E47" s="8" t="e">
        <f>_XLL.COMP.IMMAGINARIO(G55)</f>
        <v>#DIV/0!</v>
      </c>
      <c r="F47" s="6" t="s">
        <v>1</v>
      </c>
      <c r="G47" s="3" t="e">
        <f>_XLL.COMPLESSO(C47,E47)</f>
        <v>#DIV/0!</v>
      </c>
    </row>
    <row r="48" spans="1:7" ht="12.75">
      <c r="A48" s="6" t="s">
        <v>22</v>
      </c>
      <c r="B48" s="6" t="s">
        <v>0</v>
      </c>
      <c r="C48" s="8" t="e">
        <f>C45</f>
        <v>#DIV/0!</v>
      </c>
      <c r="D48" s="6" t="s">
        <v>21</v>
      </c>
      <c r="E48" s="8" t="e">
        <f>E45</f>
        <v>#DIV/0!</v>
      </c>
      <c r="F48" s="6" t="s">
        <v>1</v>
      </c>
      <c r="G48" s="3" t="e">
        <f>_XLL.COMPLESSO(C48,E48)</f>
        <v>#DIV/0!</v>
      </c>
    </row>
    <row r="49" ht="13.5" thickBot="1"/>
    <row r="50" spans="1:7" ht="12.75">
      <c r="A50" s="9" t="s">
        <v>25</v>
      </c>
      <c r="B50" s="10" t="s">
        <v>0</v>
      </c>
      <c r="C50" s="11" t="e">
        <f>-(C43/(2*'Foglio di lavoro'!F10))</f>
        <v>#DIV/0!</v>
      </c>
      <c r="D50" s="10" t="s">
        <v>21</v>
      </c>
      <c r="E50" s="10">
        <v>0</v>
      </c>
      <c r="F50" s="10" t="s">
        <v>1</v>
      </c>
      <c r="G50" s="23" t="e">
        <f>_XLL.COMPLESSO(C50,E50)</f>
        <v>#DIV/0!</v>
      </c>
    </row>
    <row r="51" spans="1:7" ht="12.75">
      <c r="A51" s="12"/>
      <c r="B51" s="13" t="s">
        <v>0</v>
      </c>
      <c r="C51" s="14" t="e">
        <f>(SINH(C44)*COS(C44))+(COSH(C44)*SIN(C44))</f>
        <v>#DIV/0!</v>
      </c>
      <c r="D51" s="13" t="s">
        <v>21</v>
      </c>
      <c r="E51" s="14" t="e">
        <f>(COSH(C44)*SIN(C44))-(SINH(C44)*COS(C44))</f>
        <v>#DIV/0!</v>
      </c>
      <c r="F51" s="13" t="s">
        <v>1</v>
      </c>
      <c r="G51" s="24" t="e">
        <f>_XLL.COMPLESSO(C51,E51)</f>
        <v>#DIV/0!</v>
      </c>
    </row>
    <row r="52" spans="1:7" ht="12.75">
      <c r="A52" s="12"/>
      <c r="B52" s="13"/>
      <c r="C52" s="13"/>
      <c r="D52" s="13"/>
      <c r="E52" s="13"/>
      <c r="F52" s="13" t="s">
        <v>1</v>
      </c>
      <c r="G52" s="24" t="e">
        <f>_XLL.COMP.PRODOTTO(G50,G51)</f>
        <v>#DIV/0!</v>
      </c>
    </row>
    <row r="53" spans="1:7" ht="12.75">
      <c r="A53" s="12" t="s">
        <v>26</v>
      </c>
      <c r="B53" s="13" t="s">
        <v>0</v>
      </c>
      <c r="C53" s="14" t="e">
        <f>-('Foglio di lavoro'!F10/'Calcoli coeff. matrici'!C43)</f>
        <v>#DIV/0!</v>
      </c>
      <c r="D53" s="13" t="s">
        <v>21</v>
      </c>
      <c r="E53" s="13">
        <v>0</v>
      </c>
      <c r="F53" s="13" t="s">
        <v>1</v>
      </c>
      <c r="G53" s="24" t="e">
        <f>_XLL.COMPLESSO(C53,E53)</f>
        <v>#DIV/0!</v>
      </c>
    </row>
    <row r="54" spans="1:7" ht="12.75">
      <c r="A54" s="12"/>
      <c r="B54" s="13" t="s">
        <v>0</v>
      </c>
      <c r="C54" s="14" t="e">
        <f>(SINH(C44)*COS(C44))-(COSH(C44)*SIN(C44))</f>
        <v>#DIV/0!</v>
      </c>
      <c r="D54" s="13" t="s">
        <v>21</v>
      </c>
      <c r="E54" s="14" t="e">
        <f>(SINH(C44)*COS(C44))+(COSH(C44)*SIN(C44))</f>
        <v>#DIV/0!</v>
      </c>
      <c r="F54" s="13" t="s">
        <v>1</v>
      </c>
      <c r="G54" s="24" t="e">
        <f>_XLL.COMPLESSO(C54,E54)</f>
        <v>#DIV/0!</v>
      </c>
    </row>
    <row r="55" spans="1:7" ht="13.5" thickBot="1">
      <c r="A55" s="15"/>
      <c r="B55" s="16"/>
      <c r="C55" s="16"/>
      <c r="D55" s="16"/>
      <c r="E55" s="16"/>
      <c r="F55" s="16" t="s">
        <v>1</v>
      </c>
      <c r="G55" s="25" t="e">
        <f>_XLL.COMP.PRODOTTO(G53,G54)</f>
        <v>#DIV/0!</v>
      </c>
    </row>
    <row r="56" spans="1:7" ht="12.75">
      <c r="A56" s="13"/>
      <c r="B56" s="13"/>
      <c r="C56" s="13"/>
      <c r="D56" s="13"/>
      <c r="E56" s="13"/>
      <c r="F56" s="13"/>
      <c r="G56" s="36"/>
    </row>
    <row r="57" spans="1:7" ht="12.75">
      <c r="A57" s="246" t="s">
        <v>88</v>
      </c>
      <c r="B57" s="246"/>
      <c r="C57" s="246"/>
      <c r="D57" s="246"/>
      <c r="E57" s="246"/>
      <c r="F57" s="246"/>
      <c r="G57" s="246"/>
    </row>
    <row r="58" spans="1:7" ht="12.75">
      <c r="A58" s="13"/>
      <c r="B58" s="13"/>
      <c r="C58" s="13"/>
      <c r="D58" s="13"/>
      <c r="E58" s="13"/>
      <c r="F58" s="13"/>
      <c r="G58" s="36"/>
    </row>
    <row r="59" spans="1:3" ht="12.75">
      <c r="A59" s="7" t="s">
        <v>16</v>
      </c>
      <c r="B59" s="5" t="s">
        <v>17</v>
      </c>
      <c r="C59" s="8" t="e">
        <f>SQRT(('Foglio di lavoro'!F11*'Foglio di lavoro'!$H$21)/(3.141592654*'Foglio di lavoro'!H11*'Foglio di lavoro'!G11))</f>
        <v>#DIV/0!</v>
      </c>
    </row>
    <row r="60" spans="1:3" ht="12.75">
      <c r="A60" s="6" t="s">
        <v>18</v>
      </c>
      <c r="B60" s="5" t="s">
        <v>19</v>
      </c>
      <c r="C60" s="8" t="e">
        <f>('Foglio di lavoro'!I11/100)/'Calcoli coeff. matrici'!C59</f>
        <v>#DIV/0!</v>
      </c>
    </row>
    <row r="61" spans="1:7" ht="12.75">
      <c r="A61" s="6" t="s">
        <v>20</v>
      </c>
      <c r="B61" s="6" t="s">
        <v>0</v>
      </c>
      <c r="C61" s="8" t="e">
        <f>(COSH(C60)*COS(C60))</f>
        <v>#DIV/0!</v>
      </c>
      <c r="D61" s="6" t="s">
        <v>21</v>
      </c>
      <c r="E61" s="8" t="e">
        <f>SINH(C60)*SIN(C60)</f>
        <v>#DIV/0!</v>
      </c>
      <c r="F61" s="6" t="s">
        <v>1</v>
      </c>
      <c r="G61" s="22" t="e">
        <f>_XLL.COMPLESSO(C61,E61)</f>
        <v>#DIV/0!</v>
      </c>
    </row>
    <row r="62" spans="1:7" ht="12.75">
      <c r="A62" s="6" t="s">
        <v>23</v>
      </c>
      <c r="B62" s="6" t="s">
        <v>0</v>
      </c>
      <c r="C62" s="8" t="e">
        <f>_XLL.COMP.PARTE.REALE(G68)</f>
        <v>#DIV/0!</v>
      </c>
      <c r="D62" s="6" t="s">
        <v>21</v>
      </c>
      <c r="E62" s="8" t="e">
        <f>_XLL.COMP.IMMAGINARIO(G68)</f>
        <v>#DIV/0!</v>
      </c>
      <c r="F62" s="6" t="s">
        <v>1</v>
      </c>
      <c r="G62" s="3" t="e">
        <f>_XLL.COMPLESSO(C62,E62)</f>
        <v>#DIV/0!</v>
      </c>
    </row>
    <row r="63" spans="1:7" ht="12.75">
      <c r="A63" s="6" t="s">
        <v>24</v>
      </c>
      <c r="B63" s="6" t="s">
        <v>0</v>
      </c>
      <c r="C63" s="8" t="e">
        <f>_XLL.COMP.PARTE.REALE(G71)</f>
        <v>#DIV/0!</v>
      </c>
      <c r="D63" s="6" t="s">
        <v>21</v>
      </c>
      <c r="E63" s="8" t="e">
        <f>_XLL.COMP.IMMAGINARIO(G71)</f>
        <v>#DIV/0!</v>
      </c>
      <c r="F63" s="6" t="s">
        <v>1</v>
      </c>
      <c r="G63" s="3" t="e">
        <f>_XLL.COMPLESSO(C63,E63)</f>
        <v>#DIV/0!</v>
      </c>
    </row>
    <row r="64" spans="1:7" ht="12.75">
      <c r="A64" s="6" t="s">
        <v>22</v>
      </c>
      <c r="B64" s="6" t="s">
        <v>0</v>
      </c>
      <c r="C64" s="8" t="e">
        <f>C61</f>
        <v>#DIV/0!</v>
      </c>
      <c r="D64" s="6" t="s">
        <v>21</v>
      </c>
      <c r="E64" s="8" t="e">
        <f>E61</f>
        <v>#DIV/0!</v>
      </c>
      <c r="F64" s="6" t="s">
        <v>1</v>
      </c>
      <c r="G64" s="3" t="e">
        <f>_XLL.COMPLESSO(C64,E64)</f>
        <v>#DIV/0!</v>
      </c>
    </row>
    <row r="65" ht="13.5" thickBot="1"/>
    <row r="66" spans="1:7" ht="12.75">
      <c r="A66" s="9" t="s">
        <v>25</v>
      </c>
      <c r="B66" s="10" t="s">
        <v>0</v>
      </c>
      <c r="C66" s="11" t="e">
        <f>-(C59/(2*'Foglio di lavoro'!F11))</f>
        <v>#DIV/0!</v>
      </c>
      <c r="D66" s="10" t="s">
        <v>21</v>
      </c>
      <c r="E66" s="10">
        <v>0</v>
      </c>
      <c r="F66" s="10" t="s">
        <v>1</v>
      </c>
      <c r="G66" s="23" t="e">
        <f>_XLL.COMPLESSO(C66,E66)</f>
        <v>#DIV/0!</v>
      </c>
    </row>
    <row r="67" spans="1:7" ht="12.75">
      <c r="A67" s="12"/>
      <c r="B67" s="13" t="s">
        <v>0</v>
      </c>
      <c r="C67" s="14" t="e">
        <f>(SINH(C60)*COS(C60))+(COSH(C60)*SIN(C60))</f>
        <v>#DIV/0!</v>
      </c>
      <c r="D67" s="13" t="s">
        <v>21</v>
      </c>
      <c r="E67" s="14" t="e">
        <f>(COSH(C60)*SIN(C60))-(SINH(C60)*COS(C60))</f>
        <v>#DIV/0!</v>
      </c>
      <c r="F67" s="13" t="s">
        <v>1</v>
      </c>
      <c r="G67" s="24" t="e">
        <f>_XLL.COMPLESSO(C67,E67)</f>
        <v>#DIV/0!</v>
      </c>
    </row>
    <row r="68" spans="1:7" ht="12.75">
      <c r="A68" s="12"/>
      <c r="B68" s="13"/>
      <c r="C68" s="13"/>
      <c r="D68" s="13"/>
      <c r="E68" s="13"/>
      <c r="F68" s="13" t="s">
        <v>1</v>
      </c>
      <c r="G68" s="24" t="e">
        <f>_XLL.COMP.PRODOTTO(G66,G67)</f>
        <v>#DIV/0!</v>
      </c>
    </row>
    <row r="69" spans="1:7" ht="12.75">
      <c r="A69" s="12" t="s">
        <v>26</v>
      </c>
      <c r="B69" s="13" t="s">
        <v>0</v>
      </c>
      <c r="C69" s="14" t="e">
        <f>-('Foglio di lavoro'!F11/'Calcoli coeff. matrici'!C59)</f>
        <v>#DIV/0!</v>
      </c>
      <c r="D69" s="13" t="s">
        <v>21</v>
      </c>
      <c r="E69" s="13">
        <v>0</v>
      </c>
      <c r="F69" s="13" t="s">
        <v>1</v>
      </c>
      <c r="G69" s="24" t="e">
        <f>_XLL.COMPLESSO(C69,E69)</f>
        <v>#DIV/0!</v>
      </c>
    </row>
    <row r="70" spans="1:7" ht="12.75">
      <c r="A70" s="12"/>
      <c r="B70" s="13" t="s">
        <v>0</v>
      </c>
      <c r="C70" s="14" t="e">
        <f>(SINH(C60)*COS(C60))-(COSH(C60)*SIN(C60))</f>
        <v>#DIV/0!</v>
      </c>
      <c r="D70" s="13" t="s">
        <v>21</v>
      </c>
      <c r="E70" s="14" t="e">
        <f>(SINH(C60)*COS(C60))+(COSH(C60)*SIN(C60))</f>
        <v>#DIV/0!</v>
      </c>
      <c r="F70" s="13" t="s">
        <v>1</v>
      </c>
      <c r="G70" s="24" t="e">
        <f>_XLL.COMPLESSO(C70,E70)</f>
        <v>#DIV/0!</v>
      </c>
    </row>
    <row r="71" spans="1:7" ht="13.5" thickBot="1">
      <c r="A71" s="15"/>
      <c r="B71" s="16"/>
      <c r="C71" s="16"/>
      <c r="D71" s="16"/>
      <c r="E71" s="16"/>
      <c r="F71" s="16" t="s">
        <v>1</v>
      </c>
      <c r="G71" s="25" t="e">
        <f>_XLL.COMP.PRODOTTO(G69,G70)</f>
        <v>#DIV/0!</v>
      </c>
    </row>
    <row r="72" spans="1:7" ht="12.75">
      <c r="A72" s="13"/>
      <c r="B72" s="13"/>
      <c r="C72" s="13"/>
      <c r="D72" s="13"/>
      <c r="E72" s="13"/>
      <c r="F72" s="13"/>
      <c r="G72" s="36"/>
    </row>
    <row r="73" spans="1:7" ht="12.75">
      <c r="A73" s="246" t="s">
        <v>89</v>
      </c>
      <c r="B73" s="246"/>
      <c r="C73" s="246"/>
      <c r="D73" s="246"/>
      <c r="E73" s="246"/>
      <c r="F73" s="246"/>
      <c r="G73" s="246"/>
    </row>
    <row r="74" spans="1:7" ht="12.75">
      <c r="A74" s="13"/>
      <c r="B74" s="13"/>
      <c r="C74" s="13"/>
      <c r="D74" s="13"/>
      <c r="E74" s="13"/>
      <c r="F74" s="13"/>
      <c r="G74" s="36"/>
    </row>
    <row r="75" spans="1:3" ht="12.75">
      <c r="A75" s="7" t="s">
        <v>16</v>
      </c>
      <c r="B75" s="5" t="s">
        <v>17</v>
      </c>
      <c r="C75" s="8" t="e">
        <f>SQRT(('Foglio di lavoro'!F12*'Foglio di lavoro'!$H$21)/(3.141592654*'Foglio di lavoro'!H12*'Foglio di lavoro'!G12))</f>
        <v>#DIV/0!</v>
      </c>
    </row>
    <row r="76" spans="1:3" ht="12.75">
      <c r="A76" s="6" t="s">
        <v>18</v>
      </c>
      <c r="B76" s="5" t="s">
        <v>19</v>
      </c>
      <c r="C76" s="8" t="e">
        <f>('Foglio di lavoro'!I12/100)/'Calcoli coeff. matrici'!C75</f>
        <v>#DIV/0!</v>
      </c>
    </row>
    <row r="77" spans="1:7" ht="12.75">
      <c r="A77" s="6" t="s">
        <v>20</v>
      </c>
      <c r="B77" s="6" t="s">
        <v>0</v>
      </c>
      <c r="C77" s="8" t="e">
        <f>(COSH(C76)*COS(C76))</f>
        <v>#DIV/0!</v>
      </c>
      <c r="D77" s="6" t="s">
        <v>21</v>
      </c>
      <c r="E77" s="8" t="e">
        <f>SINH(C76)*SIN(C76)</f>
        <v>#DIV/0!</v>
      </c>
      <c r="F77" s="6" t="s">
        <v>1</v>
      </c>
      <c r="G77" s="22" t="e">
        <f>_XLL.COMPLESSO(C77,E77)</f>
        <v>#DIV/0!</v>
      </c>
    </row>
    <row r="78" spans="1:7" ht="12.75">
      <c r="A78" s="6" t="s">
        <v>23</v>
      </c>
      <c r="B78" s="6" t="s">
        <v>0</v>
      </c>
      <c r="C78" s="8" t="e">
        <f>_XLL.COMP.PARTE.REALE(G84)</f>
        <v>#DIV/0!</v>
      </c>
      <c r="D78" s="6" t="s">
        <v>21</v>
      </c>
      <c r="E78" s="8" t="e">
        <f>_XLL.COMP.IMMAGINARIO(G84)</f>
        <v>#DIV/0!</v>
      </c>
      <c r="F78" s="6" t="s">
        <v>1</v>
      </c>
      <c r="G78" s="3" t="e">
        <f>_XLL.COMPLESSO(C78,E78)</f>
        <v>#DIV/0!</v>
      </c>
    </row>
    <row r="79" spans="1:7" ht="12.75">
      <c r="A79" s="6" t="s">
        <v>24</v>
      </c>
      <c r="B79" s="6" t="s">
        <v>0</v>
      </c>
      <c r="C79" s="8" t="e">
        <f>_XLL.COMP.PARTE.REALE(G87)</f>
        <v>#DIV/0!</v>
      </c>
      <c r="D79" s="6" t="s">
        <v>21</v>
      </c>
      <c r="E79" s="8" t="e">
        <f>_XLL.COMP.IMMAGINARIO(G87)</f>
        <v>#DIV/0!</v>
      </c>
      <c r="F79" s="6" t="s">
        <v>1</v>
      </c>
      <c r="G79" s="3" t="e">
        <f>_XLL.COMPLESSO(C79,E79)</f>
        <v>#DIV/0!</v>
      </c>
    </row>
    <row r="80" spans="1:7" ht="12.75">
      <c r="A80" s="6" t="s">
        <v>22</v>
      </c>
      <c r="B80" s="6" t="s">
        <v>0</v>
      </c>
      <c r="C80" s="8" t="e">
        <f>C77</f>
        <v>#DIV/0!</v>
      </c>
      <c r="D80" s="6" t="s">
        <v>21</v>
      </c>
      <c r="E80" s="8" t="e">
        <f>E77</f>
        <v>#DIV/0!</v>
      </c>
      <c r="F80" s="6" t="s">
        <v>1</v>
      </c>
      <c r="G80" s="3" t="e">
        <f>_XLL.COMPLESSO(C80,E80)</f>
        <v>#DIV/0!</v>
      </c>
    </row>
    <row r="81" ht="13.5" thickBot="1"/>
    <row r="82" spans="1:7" ht="12.75">
      <c r="A82" s="9" t="s">
        <v>25</v>
      </c>
      <c r="B82" s="10" t="s">
        <v>0</v>
      </c>
      <c r="C82" s="11" t="e">
        <f>-(C75/(2*'Foglio di lavoro'!F12))</f>
        <v>#DIV/0!</v>
      </c>
      <c r="D82" s="10" t="s">
        <v>21</v>
      </c>
      <c r="E82" s="10">
        <v>0</v>
      </c>
      <c r="F82" s="10" t="s">
        <v>1</v>
      </c>
      <c r="G82" s="23" t="e">
        <f>_XLL.COMPLESSO(C82,E82)</f>
        <v>#DIV/0!</v>
      </c>
    </row>
    <row r="83" spans="1:7" ht="12.75">
      <c r="A83" s="12"/>
      <c r="B83" s="13" t="s">
        <v>0</v>
      </c>
      <c r="C83" s="14" t="e">
        <f>(SINH(C76)*COS(C76))+(COSH(C76)*SIN(C76))</f>
        <v>#DIV/0!</v>
      </c>
      <c r="D83" s="13" t="s">
        <v>21</v>
      </c>
      <c r="E83" s="14" t="e">
        <f>(COSH(C76)*SIN(C76))-(SINH(C76)*COS(C76))</f>
        <v>#DIV/0!</v>
      </c>
      <c r="F83" s="13" t="s">
        <v>1</v>
      </c>
      <c r="G83" s="24" t="e">
        <f>_XLL.COMPLESSO(C83,E83)</f>
        <v>#DIV/0!</v>
      </c>
    </row>
    <row r="84" spans="1:7" ht="12.75">
      <c r="A84" s="12"/>
      <c r="B84" s="13"/>
      <c r="C84" s="13"/>
      <c r="D84" s="13"/>
      <c r="E84" s="13"/>
      <c r="F84" s="13" t="s">
        <v>1</v>
      </c>
      <c r="G84" s="24" t="e">
        <f>_XLL.COMP.PRODOTTO(G82,G83)</f>
        <v>#DIV/0!</v>
      </c>
    </row>
    <row r="85" spans="1:7" ht="12.75">
      <c r="A85" s="12" t="s">
        <v>26</v>
      </c>
      <c r="B85" s="13" t="s">
        <v>0</v>
      </c>
      <c r="C85" s="14" t="e">
        <f>-('Foglio di lavoro'!F12/'Calcoli coeff. matrici'!C75)</f>
        <v>#DIV/0!</v>
      </c>
      <c r="D85" s="13" t="s">
        <v>21</v>
      </c>
      <c r="E85" s="13">
        <v>0</v>
      </c>
      <c r="F85" s="13" t="s">
        <v>1</v>
      </c>
      <c r="G85" s="24" t="e">
        <f>_XLL.COMPLESSO(C85,E85)</f>
        <v>#DIV/0!</v>
      </c>
    </row>
    <row r="86" spans="1:7" ht="12.75">
      <c r="A86" s="12"/>
      <c r="B86" s="13" t="s">
        <v>0</v>
      </c>
      <c r="C86" s="14" t="e">
        <f>(SINH(C76)*COS(C76))-(COSH(C76)*SIN(C76))</f>
        <v>#DIV/0!</v>
      </c>
      <c r="D86" s="13" t="s">
        <v>21</v>
      </c>
      <c r="E86" s="14" t="e">
        <f>(SINH(C76)*COS(C76))+(COSH(C76)*SIN(C76))</f>
        <v>#DIV/0!</v>
      </c>
      <c r="F86" s="13" t="s">
        <v>1</v>
      </c>
      <c r="G86" s="24" t="e">
        <f>_XLL.COMPLESSO(C86,E86)</f>
        <v>#DIV/0!</v>
      </c>
    </row>
    <row r="87" spans="1:7" ht="13.5" thickBot="1">
      <c r="A87" s="15"/>
      <c r="B87" s="16"/>
      <c r="C87" s="16"/>
      <c r="D87" s="16"/>
      <c r="E87" s="16"/>
      <c r="F87" s="16" t="s">
        <v>1</v>
      </c>
      <c r="G87" s="25" t="e">
        <f>_XLL.COMP.PRODOTTO(G85,G86)</f>
        <v>#DIV/0!</v>
      </c>
    </row>
    <row r="88" spans="1:7" ht="12.75">
      <c r="A88" s="13"/>
      <c r="B88" s="13"/>
      <c r="C88" s="13"/>
      <c r="D88" s="13"/>
      <c r="E88" s="13"/>
      <c r="F88" s="13"/>
      <c r="G88" s="36"/>
    </row>
    <row r="89" spans="1:7" ht="12.75">
      <c r="A89" s="247" t="s">
        <v>72</v>
      </c>
      <c r="B89" s="247"/>
      <c r="C89" s="247"/>
      <c r="D89" s="247"/>
      <c r="E89" s="247"/>
      <c r="F89" s="247"/>
      <c r="G89" s="24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6" t="s">
        <v>20</v>
      </c>
      <c r="B91" s="6" t="s">
        <v>0</v>
      </c>
      <c r="C91" s="20">
        <v>1</v>
      </c>
      <c r="D91" s="6" t="s">
        <v>21</v>
      </c>
      <c r="E91" s="20">
        <v>0</v>
      </c>
      <c r="F91" s="6" t="s">
        <v>1</v>
      </c>
      <c r="G91" s="21" t="str">
        <f>_XLL.COMPLESSO(C91,E91)</f>
        <v>1</v>
      </c>
    </row>
    <row r="92" spans="1:7" ht="12.75">
      <c r="A92" s="6" t="s">
        <v>23</v>
      </c>
      <c r="B92" s="6" t="s">
        <v>0</v>
      </c>
      <c r="C92" s="26">
        <f>-('Verifica dati'!$G$21)</f>
        <v>-0.15</v>
      </c>
      <c r="D92" s="6" t="s">
        <v>21</v>
      </c>
      <c r="E92" s="20">
        <v>0</v>
      </c>
      <c r="F92" s="6" t="s">
        <v>1</v>
      </c>
      <c r="G92" s="21" t="str">
        <f>_XLL.COMPLESSO(C92,E92)</f>
        <v>-0.15</v>
      </c>
    </row>
    <row r="93" spans="1:7" ht="12.75">
      <c r="A93" s="6" t="s">
        <v>24</v>
      </c>
      <c r="B93" s="6" t="s">
        <v>0</v>
      </c>
      <c r="C93" s="20">
        <v>0</v>
      </c>
      <c r="D93" s="6" t="s">
        <v>21</v>
      </c>
      <c r="E93" s="20">
        <v>0</v>
      </c>
      <c r="F93" s="6" t="s">
        <v>1</v>
      </c>
      <c r="G93" s="21" t="str">
        <f>_XLL.COMPLESSO(C93,E93)</f>
        <v>0</v>
      </c>
    </row>
    <row r="94" spans="1:7" ht="12.75">
      <c r="A94" s="6" t="s">
        <v>22</v>
      </c>
      <c r="B94" s="6" t="s">
        <v>0</v>
      </c>
      <c r="C94" s="2">
        <v>1</v>
      </c>
      <c r="D94" s="6" t="s">
        <v>21</v>
      </c>
      <c r="E94" s="2">
        <v>0</v>
      </c>
      <c r="F94" s="6" t="s">
        <v>1</v>
      </c>
      <c r="G94" s="4" t="str">
        <f>_XLL.COMPLESSO(C94,E94)</f>
        <v>1</v>
      </c>
    </row>
    <row r="95" spans="1:7" ht="12.75">
      <c r="A95" s="13"/>
      <c r="B95" s="13"/>
      <c r="C95" s="13"/>
      <c r="D95" s="13"/>
      <c r="E95" s="13"/>
      <c r="F95" s="13"/>
      <c r="G95" s="36"/>
    </row>
    <row r="96" spans="1:7" ht="12.75">
      <c r="A96" s="246" t="s">
        <v>90</v>
      </c>
      <c r="B96" s="246"/>
      <c r="C96" s="246"/>
      <c r="D96" s="246"/>
      <c r="E96" s="246"/>
      <c r="F96" s="246"/>
      <c r="G96" s="246"/>
    </row>
    <row r="97" spans="1:7" ht="12.75">
      <c r="A97" s="13"/>
      <c r="B97" s="13"/>
      <c r="C97" s="13"/>
      <c r="D97" s="13"/>
      <c r="E97" s="13"/>
      <c r="F97" s="13"/>
      <c r="G97" s="36"/>
    </row>
    <row r="98" spans="1:3" ht="12.75">
      <c r="A98" s="7" t="s">
        <v>16</v>
      </c>
      <c r="B98" s="5" t="s">
        <v>17</v>
      </c>
      <c r="C98" s="8" t="e">
        <f>SQRT(('Foglio di lavoro'!F14*'Foglio di lavoro'!$H$21)/(3.141592654*'Foglio di lavoro'!H14*'Foglio di lavoro'!G14))</f>
        <v>#DIV/0!</v>
      </c>
    </row>
    <row r="99" spans="1:3" ht="12.75">
      <c r="A99" s="6" t="s">
        <v>18</v>
      </c>
      <c r="B99" s="5" t="s">
        <v>19</v>
      </c>
      <c r="C99" s="8" t="e">
        <f>('Foglio di lavoro'!I14/100)/'Calcoli coeff. matrici'!C98</f>
        <v>#DIV/0!</v>
      </c>
    </row>
    <row r="100" spans="1:7" ht="12.75">
      <c r="A100" s="6" t="s">
        <v>20</v>
      </c>
      <c r="B100" s="6" t="s">
        <v>0</v>
      </c>
      <c r="C100" s="8" t="e">
        <f>(COSH(C99)*COS(C99))</f>
        <v>#DIV/0!</v>
      </c>
      <c r="D100" s="6" t="s">
        <v>21</v>
      </c>
      <c r="E100" s="8" t="e">
        <f>SINH(C99)*SIN(C99)</f>
        <v>#DIV/0!</v>
      </c>
      <c r="F100" s="6" t="s">
        <v>1</v>
      </c>
      <c r="G100" s="22" t="e">
        <f>_XLL.COMPLESSO(C100,E100)</f>
        <v>#DIV/0!</v>
      </c>
    </row>
    <row r="101" spans="1:7" ht="12.75">
      <c r="A101" s="6" t="s">
        <v>23</v>
      </c>
      <c r="B101" s="6" t="s">
        <v>0</v>
      </c>
      <c r="C101" s="8" t="e">
        <f>_XLL.COMP.PARTE.REALE(G107)</f>
        <v>#DIV/0!</v>
      </c>
      <c r="D101" s="6" t="s">
        <v>21</v>
      </c>
      <c r="E101" s="8" t="e">
        <f>_XLL.COMP.IMMAGINARIO(G107)</f>
        <v>#DIV/0!</v>
      </c>
      <c r="F101" s="6" t="s">
        <v>1</v>
      </c>
      <c r="G101" s="3" t="e">
        <f>_XLL.COMPLESSO(C101,E101)</f>
        <v>#DIV/0!</v>
      </c>
    </row>
    <row r="102" spans="1:7" ht="12.75">
      <c r="A102" s="6" t="s">
        <v>24</v>
      </c>
      <c r="B102" s="6" t="s">
        <v>0</v>
      </c>
      <c r="C102" s="8" t="e">
        <f>_XLL.COMP.PARTE.REALE(G110)</f>
        <v>#DIV/0!</v>
      </c>
      <c r="D102" s="6" t="s">
        <v>21</v>
      </c>
      <c r="E102" s="8" t="e">
        <f>_XLL.COMP.IMMAGINARIO(G110)</f>
        <v>#DIV/0!</v>
      </c>
      <c r="F102" s="6" t="s">
        <v>1</v>
      </c>
      <c r="G102" s="3" t="e">
        <f>_XLL.COMPLESSO(C102,E102)</f>
        <v>#DIV/0!</v>
      </c>
    </row>
    <row r="103" spans="1:7" ht="12.75">
      <c r="A103" s="6" t="s">
        <v>22</v>
      </c>
      <c r="B103" s="6" t="s">
        <v>0</v>
      </c>
      <c r="C103" s="8" t="e">
        <f>C100</f>
        <v>#DIV/0!</v>
      </c>
      <c r="D103" s="6" t="s">
        <v>21</v>
      </c>
      <c r="E103" s="8" t="e">
        <f>E100</f>
        <v>#DIV/0!</v>
      </c>
      <c r="F103" s="6" t="s">
        <v>1</v>
      </c>
      <c r="G103" s="3" t="e">
        <f>_XLL.COMPLESSO(C103,E103)</f>
        <v>#DIV/0!</v>
      </c>
    </row>
    <row r="104" ht="13.5" thickBot="1"/>
    <row r="105" spans="1:7" ht="12.75">
      <c r="A105" s="9" t="s">
        <v>25</v>
      </c>
      <c r="B105" s="10" t="s">
        <v>0</v>
      </c>
      <c r="C105" s="11" t="e">
        <f>-(C98/(2*'Foglio di lavoro'!F14))</f>
        <v>#DIV/0!</v>
      </c>
      <c r="D105" s="10" t="s">
        <v>21</v>
      </c>
      <c r="E105" s="10">
        <v>0</v>
      </c>
      <c r="F105" s="10" t="s">
        <v>1</v>
      </c>
      <c r="G105" s="23" t="e">
        <f>_XLL.COMPLESSO(C105,E105)</f>
        <v>#DIV/0!</v>
      </c>
    </row>
    <row r="106" spans="1:7" ht="12.75">
      <c r="A106" s="12"/>
      <c r="B106" s="13" t="s">
        <v>0</v>
      </c>
      <c r="C106" s="14" t="e">
        <f>(SINH(C99)*COS(C99))+(COSH(C99)*SIN(C99))</f>
        <v>#DIV/0!</v>
      </c>
      <c r="D106" s="13" t="s">
        <v>21</v>
      </c>
      <c r="E106" s="14" t="e">
        <f>(COSH(C99)*SIN(C99))-(SINH(C99)*COS(C99))</f>
        <v>#DIV/0!</v>
      </c>
      <c r="F106" s="13" t="s">
        <v>1</v>
      </c>
      <c r="G106" s="24" t="e">
        <f>_XLL.COMPLESSO(C106,E106)</f>
        <v>#DIV/0!</v>
      </c>
    </row>
    <row r="107" spans="1:7" ht="12.75">
      <c r="A107" s="12"/>
      <c r="B107" s="13"/>
      <c r="C107" s="13"/>
      <c r="D107" s="13"/>
      <c r="E107" s="13"/>
      <c r="F107" s="13" t="s">
        <v>1</v>
      </c>
      <c r="G107" s="24" t="e">
        <f>_XLL.COMP.PRODOTTO(G105,G106)</f>
        <v>#DIV/0!</v>
      </c>
    </row>
    <row r="108" spans="1:7" ht="12.75">
      <c r="A108" s="12" t="s">
        <v>26</v>
      </c>
      <c r="B108" s="13" t="s">
        <v>0</v>
      </c>
      <c r="C108" s="14" t="e">
        <f>-('Foglio di lavoro'!F14/'Calcoli coeff. matrici'!C98)</f>
        <v>#DIV/0!</v>
      </c>
      <c r="D108" s="13" t="s">
        <v>21</v>
      </c>
      <c r="E108" s="13">
        <v>0</v>
      </c>
      <c r="F108" s="13" t="s">
        <v>1</v>
      </c>
      <c r="G108" s="24" t="e">
        <f>_XLL.COMPLESSO(C108,E108)</f>
        <v>#DIV/0!</v>
      </c>
    </row>
    <row r="109" spans="1:7" ht="12.75">
      <c r="A109" s="12"/>
      <c r="B109" s="13" t="s">
        <v>0</v>
      </c>
      <c r="C109" s="14" t="e">
        <f>(SINH(C99)*COS(C99))-(COSH(C99)*SIN(C99))</f>
        <v>#DIV/0!</v>
      </c>
      <c r="D109" s="13" t="s">
        <v>21</v>
      </c>
      <c r="E109" s="14" t="e">
        <f>(SINH(C99)*COS(C99))+(COSH(C99)*SIN(C99))</f>
        <v>#DIV/0!</v>
      </c>
      <c r="F109" s="13" t="s">
        <v>1</v>
      </c>
      <c r="G109" s="24" t="e">
        <f>_XLL.COMPLESSO(C109,E109)</f>
        <v>#DIV/0!</v>
      </c>
    </row>
    <row r="110" spans="1:7" ht="13.5" thickBot="1">
      <c r="A110" s="15"/>
      <c r="B110" s="16"/>
      <c r="C110" s="16"/>
      <c r="D110" s="16"/>
      <c r="E110" s="16"/>
      <c r="F110" s="16" t="s">
        <v>1</v>
      </c>
      <c r="G110" s="25" t="e">
        <f>_XLL.COMP.PRODOTTO(G108,G109)</f>
        <v>#DIV/0!</v>
      </c>
    </row>
    <row r="111" spans="1:7" ht="12.75">
      <c r="A111" s="13"/>
      <c r="B111" s="13"/>
      <c r="C111" s="13"/>
      <c r="D111" s="13"/>
      <c r="E111" s="13"/>
      <c r="F111" s="13"/>
      <c r="G111" s="36"/>
    </row>
    <row r="112" spans="1:7" ht="12.75">
      <c r="A112" s="246" t="s">
        <v>91</v>
      </c>
      <c r="B112" s="246"/>
      <c r="C112" s="246"/>
      <c r="D112" s="246"/>
      <c r="E112" s="246"/>
      <c r="F112" s="246"/>
      <c r="G112" s="246"/>
    </row>
    <row r="113" spans="1:7" ht="12.75">
      <c r="A113" s="13"/>
      <c r="B113" s="13"/>
      <c r="C113" s="13"/>
      <c r="D113" s="13"/>
      <c r="E113" s="13"/>
      <c r="F113" s="13"/>
      <c r="G113" s="36"/>
    </row>
    <row r="114" spans="1:3" ht="12.75">
      <c r="A114" s="7" t="s">
        <v>16</v>
      </c>
      <c r="B114" s="5" t="s">
        <v>17</v>
      </c>
      <c r="C114" s="8" t="e">
        <f>SQRT(('Foglio di lavoro'!F15*'Foglio di lavoro'!$H$21)/(3.141592654*'Foglio di lavoro'!H15*'Foglio di lavoro'!G15))</f>
        <v>#DIV/0!</v>
      </c>
    </row>
    <row r="115" spans="1:3" ht="12.75">
      <c r="A115" s="6" t="s">
        <v>18</v>
      </c>
      <c r="B115" s="5" t="s">
        <v>19</v>
      </c>
      <c r="C115" s="8" t="e">
        <f>('Foglio di lavoro'!I15/100)/'Calcoli coeff. matrici'!C114</f>
        <v>#DIV/0!</v>
      </c>
    </row>
    <row r="116" spans="1:7" ht="12.75">
      <c r="A116" s="6" t="s">
        <v>20</v>
      </c>
      <c r="B116" s="6" t="s">
        <v>0</v>
      </c>
      <c r="C116" s="8" t="e">
        <f>(COSH(C115)*COS(C115))</f>
        <v>#DIV/0!</v>
      </c>
      <c r="D116" s="6" t="s">
        <v>21</v>
      </c>
      <c r="E116" s="8" t="e">
        <f>SINH(C115)*SIN(C115)</f>
        <v>#DIV/0!</v>
      </c>
      <c r="F116" s="6" t="s">
        <v>1</v>
      </c>
      <c r="G116" s="22" t="e">
        <f>_XLL.COMPLESSO(C116,E116)</f>
        <v>#DIV/0!</v>
      </c>
    </row>
    <row r="117" spans="1:7" ht="12.75">
      <c r="A117" s="6" t="s">
        <v>23</v>
      </c>
      <c r="B117" s="6" t="s">
        <v>0</v>
      </c>
      <c r="C117" s="8" t="e">
        <f>_XLL.COMP.PARTE.REALE(G123)</f>
        <v>#DIV/0!</v>
      </c>
      <c r="D117" s="6" t="s">
        <v>21</v>
      </c>
      <c r="E117" s="8" t="e">
        <f>_XLL.COMP.IMMAGINARIO(G123)</f>
        <v>#DIV/0!</v>
      </c>
      <c r="F117" s="6" t="s">
        <v>1</v>
      </c>
      <c r="G117" s="3" t="e">
        <f>_XLL.COMPLESSO(C117,E117)</f>
        <v>#DIV/0!</v>
      </c>
    </row>
    <row r="118" spans="1:7" ht="12.75">
      <c r="A118" s="6" t="s">
        <v>24</v>
      </c>
      <c r="B118" s="6" t="s">
        <v>0</v>
      </c>
      <c r="C118" s="8" t="e">
        <f>_XLL.COMP.PARTE.REALE(G126)</f>
        <v>#DIV/0!</v>
      </c>
      <c r="D118" s="6" t="s">
        <v>21</v>
      </c>
      <c r="E118" s="8" t="e">
        <f>_XLL.COMP.IMMAGINARIO(G126)</f>
        <v>#DIV/0!</v>
      </c>
      <c r="F118" s="6" t="s">
        <v>1</v>
      </c>
      <c r="G118" s="3" t="e">
        <f>_XLL.COMPLESSO(C118,E118)</f>
        <v>#DIV/0!</v>
      </c>
    </row>
    <row r="119" spans="1:7" ht="12.75">
      <c r="A119" s="6" t="s">
        <v>22</v>
      </c>
      <c r="B119" s="6" t="s">
        <v>0</v>
      </c>
      <c r="C119" s="8" t="e">
        <f>C116</f>
        <v>#DIV/0!</v>
      </c>
      <c r="D119" s="6" t="s">
        <v>21</v>
      </c>
      <c r="E119" s="8" t="e">
        <f>E116</f>
        <v>#DIV/0!</v>
      </c>
      <c r="F119" s="6" t="s">
        <v>1</v>
      </c>
      <c r="G119" s="3" t="e">
        <f>_XLL.COMPLESSO(C119,E119)</f>
        <v>#DIV/0!</v>
      </c>
    </row>
    <row r="120" ht="13.5" thickBot="1"/>
    <row r="121" spans="1:7" ht="12.75">
      <c r="A121" s="9" t="s">
        <v>25</v>
      </c>
      <c r="B121" s="10" t="s">
        <v>0</v>
      </c>
      <c r="C121" s="11" t="e">
        <f>-(C114/(2*'Foglio di lavoro'!F15))</f>
        <v>#DIV/0!</v>
      </c>
      <c r="D121" s="10" t="s">
        <v>21</v>
      </c>
      <c r="E121" s="10">
        <v>0</v>
      </c>
      <c r="F121" s="10" t="s">
        <v>1</v>
      </c>
      <c r="G121" s="23" t="e">
        <f>_XLL.COMPLESSO(C121,E121)</f>
        <v>#DIV/0!</v>
      </c>
    </row>
    <row r="122" spans="1:7" ht="12.75">
      <c r="A122" s="12"/>
      <c r="B122" s="13" t="s">
        <v>0</v>
      </c>
      <c r="C122" s="14" t="e">
        <f>(SINH(C115)*COS(C115))+(COSH(C115)*SIN(C115))</f>
        <v>#DIV/0!</v>
      </c>
      <c r="D122" s="13" t="s">
        <v>21</v>
      </c>
      <c r="E122" s="14" t="e">
        <f>(COSH(C115)*SIN(C115))-(SINH(C115)*COS(C115))</f>
        <v>#DIV/0!</v>
      </c>
      <c r="F122" s="13" t="s">
        <v>1</v>
      </c>
      <c r="G122" s="24" t="e">
        <f>_XLL.COMPLESSO(C122,E122)</f>
        <v>#DIV/0!</v>
      </c>
    </row>
    <row r="123" spans="1:7" ht="12.75">
      <c r="A123" s="12"/>
      <c r="B123" s="13"/>
      <c r="C123" s="13"/>
      <c r="D123" s="13"/>
      <c r="E123" s="13"/>
      <c r="F123" s="13" t="s">
        <v>1</v>
      </c>
      <c r="G123" s="24" t="e">
        <f>_XLL.COMP.PRODOTTO(G121,G122)</f>
        <v>#DIV/0!</v>
      </c>
    </row>
    <row r="124" spans="1:7" ht="12.75">
      <c r="A124" s="12" t="s">
        <v>26</v>
      </c>
      <c r="B124" s="13" t="s">
        <v>0</v>
      </c>
      <c r="C124" s="14" t="e">
        <f>-('Foglio di lavoro'!F15/'Calcoli coeff. matrici'!C114)</f>
        <v>#DIV/0!</v>
      </c>
      <c r="D124" s="13" t="s">
        <v>21</v>
      </c>
      <c r="E124" s="13">
        <v>0</v>
      </c>
      <c r="F124" s="13" t="s">
        <v>1</v>
      </c>
      <c r="G124" s="24" t="e">
        <f>_XLL.COMPLESSO(C124,E124)</f>
        <v>#DIV/0!</v>
      </c>
    </row>
    <row r="125" spans="1:7" ht="12.75">
      <c r="A125" s="12"/>
      <c r="B125" s="13" t="s">
        <v>0</v>
      </c>
      <c r="C125" s="14" t="e">
        <f>(SINH(C115)*COS(C115))-(COSH(C115)*SIN(C115))</f>
        <v>#DIV/0!</v>
      </c>
      <c r="D125" s="13" t="s">
        <v>21</v>
      </c>
      <c r="E125" s="14" t="e">
        <f>(SINH(C115)*COS(C115))+(COSH(C115)*SIN(C115))</f>
        <v>#DIV/0!</v>
      </c>
      <c r="F125" s="13" t="s">
        <v>1</v>
      </c>
      <c r="G125" s="24" t="e">
        <f>_XLL.COMPLESSO(C125,E125)</f>
        <v>#DIV/0!</v>
      </c>
    </row>
    <row r="126" spans="1:7" ht="13.5" thickBot="1">
      <c r="A126" s="15"/>
      <c r="B126" s="16"/>
      <c r="C126" s="16"/>
      <c r="D126" s="16"/>
      <c r="E126" s="16"/>
      <c r="F126" s="16" t="s">
        <v>1</v>
      </c>
      <c r="G126" s="25" t="e">
        <f>_XLL.COMP.PRODOTTO(G124,G125)</f>
        <v>#DIV/0!</v>
      </c>
    </row>
    <row r="127" spans="1:7" ht="12.75">
      <c r="A127" s="13"/>
      <c r="B127" s="13"/>
      <c r="C127" s="13"/>
      <c r="D127" s="13"/>
      <c r="E127" s="13"/>
      <c r="F127" s="13"/>
      <c r="G127" s="36"/>
    </row>
    <row r="128" spans="1:7" ht="12.75">
      <c r="A128" s="246" t="s">
        <v>92</v>
      </c>
      <c r="B128" s="246"/>
      <c r="C128" s="246"/>
      <c r="D128" s="246"/>
      <c r="E128" s="246"/>
      <c r="F128" s="246"/>
      <c r="G128" s="246"/>
    </row>
    <row r="129" spans="1:7" ht="12.75">
      <c r="A129" s="13"/>
      <c r="B129" s="13"/>
      <c r="C129" s="13"/>
      <c r="D129" s="13"/>
      <c r="E129" s="13"/>
      <c r="F129" s="13"/>
      <c r="G129" s="36"/>
    </row>
    <row r="130" spans="1:3" ht="12.75">
      <c r="A130" s="7" t="s">
        <v>16</v>
      </c>
      <c r="B130" s="5" t="s">
        <v>17</v>
      </c>
      <c r="C130" s="8" t="e">
        <f>SQRT(('Foglio di lavoro'!F16*'Foglio di lavoro'!$H$21)/(3.141592654*'Foglio di lavoro'!H16*'Foglio di lavoro'!G16))</f>
        <v>#DIV/0!</v>
      </c>
    </row>
    <row r="131" spans="1:3" ht="12.75">
      <c r="A131" s="6" t="s">
        <v>18</v>
      </c>
      <c r="B131" s="5" t="s">
        <v>19</v>
      </c>
      <c r="C131" s="8" t="e">
        <f>('Foglio di lavoro'!I16/100)/'Calcoli coeff. matrici'!C130</f>
        <v>#DIV/0!</v>
      </c>
    </row>
    <row r="132" spans="1:7" ht="12.75">
      <c r="A132" s="6" t="s">
        <v>20</v>
      </c>
      <c r="B132" s="6" t="s">
        <v>0</v>
      </c>
      <c r="C132" s="8" t="e">
        <f>(COSH(C131)*COS(C131))</f>
        <v>#DIV/0!</v>
      </c>
      <c r="D132" s="6" t="s">
        <v>21</v>
      </c>
      <c r="E132" s="8" t="e">
        <f>SINH(C131)*SIN(C131)</f>
        <v>#DIV/0!</v>
      </c>
      <c r="F132" s="6" t="s">
        <v>1</v>
      </c>
      <c r="G132" s="22" t="e">
        <f>_XLL.COMPLESSO(C132,E132)</f>
        <v>#DIV/0!</v>
      </c>
    </row>
    <row r="133" spans="1:7" ht="12.75">
      <c r="A133" s="6" t="s">
        <v>23</v>
      </c>
      <c r="B133" s="6" t="s">
        <v>0</v>
      </c>
      <c r="C133" s="8" t="e">
        <f>_XLL.COMP.PARTE.REALE(G139)</f>
        <v>#DIV/0!</v>
      </c>
      <c r="D133" s="6" t="s">
        <v>21</v>
      </c>
      <c r="E133" s="8" t="e">
        <f>_XLL.COMP.IMMAGINARIO(G139)</f>
        <v>#DIV/0!</v>
      </c>
      <c r="F133" s="6" t="s">
        <v>1</v>
      </c>
      <c r="G133" s="3" t="e">
        <f>_XLL.COMPLESSO(C133,E133)</f>
        <v>#DIV/0!</v>
      </c>
    </row>
    <row r="134" spans="1:7" ht="12.75">
      <c r="A134" s="6" t="s">
        <v>24</v>
      </c>
      <c r="B134" s="6" t="s">
        <v>0</v>
      </c>
      <c r="C134" s="8" t="e">
        <f>_XLL.COMP.PARTE.REALE(G142)</f>
        <v>#DIV/0!</v>
      </c>
      <c r="D134" s="6" t="s">
        <v>21</v>
      </c>
      <c r="E134" s="8" t="e">
        <f>_XLL.COMP.IMMAGINARIO(G142)</f>
        <v>#DIV/0!</v>
      </c>
      <c r="F134" s="6" t="s">
        <v>1</v>
      </c>
      <c r="G134" s="3" t="e">
        <f>_XLL.COMPLESSO(C134,E134)</f>
        <v>#DIV/0!</v>
      </c>
    </row>
    <row r="135" spans="1:7" ht="12.75">
      <c r="A135" s="6" t="s">
        <v>22</v>
      </c>
      <c r="B135" s="6" t="s">
        <v>0</v>
      </c>
      <c r="C135" s="8" t="e">
        <f>C132</f>
        <v>#DIV/0!</v>
      </c>
      <c r="D135" s="6" t="s">
        <v>21</v>
      </c>
      <c r="E135" s="8" t="e">
        <f>E132</f>
        <v>#DIV/0!</v>
      </c>
      <c r="F135" s="6" t="s">
        <v>1</v>
      </c>
      <c r="G135" s="3" t="e">
        <f>_XLL.COMPLESSO(C135,E135)</f>
        <v>#DIV/0!</v>
      </c>
    </row>
    <row r="136" ht="13.5" thickBot="1"/>
    <row r="137" spans="1:7" ht="12.75">
      <c r="A137" s="9" t="s">
        <v>25</v>
      </c>
      <c r="B137" s="10" t="s">
        <v>0</v>
      </c>
      <c r="C137" s="11" t="e">
        <f>-(C130/(2*'Foglio di lavoro'!F16))</f>
        <v>#DIV/0!</v>
      </c>
      <c r="D137" s="10" t="s">
        <v>21</v>
      </c>
      <c r="E137" s="10">
        <v>0</v>
      </c>
      <c r="F137" s="10" t="s">
        <v>1</v>
      </c>
      <c r="G137" s="23" t="e">
        <f>_XLL.COMPLESSO(C137,E137)</f>
        <v>#DIV/0!</v>
      </c>
    </row>
    <row r="138" spans="1:7" ht="12.75">
      <c r="A138" s="12"/>
      <c r="B138" s="13" t="s">
        <v>0</v>
      </c>
      <c r="C138" s="14" t="e">
        <f>(SINH(C131)*COS(C131))+(COSH(C131)*SIN(C131))</f>
        <v>#DIV/0!</v>
      </c>
      <c r="D138" s="13" t="s">
        <v>21</v>
      </c>
      <c r="E138" s="14" t="e">
        <f>(COSH(C131)*SIN(C131))-(SINH(C131)*COS(C131))</f>
        <v>#DIV/0!</v>
      </c>
      <c r="F138" s="13" t="s">
        <v>1</v>
      </c>
      <c r="G138" s="24" t="e">
        <f>_XLL.COMPLESSO(C138,E138)</f>
        <v>#DIV/0!</v>
      </c>
    </row>
    <row r="139" spans="1:7" ht="12.75">
      <c r="A139" s="12"/>
      <c r="B139" s="13"/>
      <c r="C139" s="13"/>
      <c r="D139" s="13"/>
      <c r="E139" s="13"/>
      <c r="F139" s="13" t="s">
        <v>1</v>
      </c>
      <c r="G139" s="24" t="e">
        <f>_XLL.COMP.PRODOTTO(G137,G138)</f>
        <v>#DIV/0!</v>
      </c>
    </row>
    <row r="140" spans="1:7" ht="12.75">
      <c r="A140" s="12" t="s">
        <v>26</v>
      </c>
      <c r="B140" s="13" t="s">
        <v>0</v>
      </c>
      <c r="C140" s="14" t="e">
        <f>-('Foglio di lavoro'!F16/'Calcoli coeff. matrici'!C130)</f>
        <v>#DIV/0!</v>
      </c>
      <c r="D140" s="13" t="s">
        <v>21</v>
      </c>
      <c r="E140" s="13">
        <v>0</v>
      </c>
      <c r="F140" s="13" t="s">
        <v>1</v>
      </c>
      <c r="G140" s="24" t="e">
        <f>_XLL.COMPLESSO(C140,E140)</f>
        <v>#DIV/0!</v>
      </c>
    </row>
    <row r="141" spans="1:7" ht="12.75">
      <c r="A141" s="12"/>
      <c r="B141" s="13" t="s">
        <v>0</v>
      </c>
      <c r="C141" s="14" t="e">
        <f>(SINH(C131)*COS(C131))-(COSH(C131)*SIN(C131))</f>
        <v>#DIV/0!</v>
      </c>
      <c r="D141" s="13" t="s">
        <v>21</v>
      </c>
      <c r="E141" s="14" t="e">
        <f>(SINH(C131)*COS(C131))+(COSH(C131)*SIN(C131))</f>
        <v>#DIV/0!</v>
      </c>
      <c r="F141" s="13" t="s">
        <v>1</v>
      </c>
      <c r="G141" s="24" t="e">
        <f>_XLL.COMPLESSO(C141,E141)</f>
        <v>#DIV/0!</v>
      </c>
    </row>
    <row r="142" spans="1:7" ht="13.5" thickBot="1">
      <c r="A142" s="15"/>
      <c r="B142" s="16"/>
      <c r="C142" s="16"/>
      <c r="D142" s="16"/>
      <c r="E142" s="16"/>
      <c r="F142" s="16" t="s">
        <v>1</v>
      </c>
      <c r="G142" s="25" t="e">
        <f>_XLL.COMP.PRODOTTO(G140,G141)</f>
        <v>#DIV/0!</v>
      </c>
    </row>
    <row r="143" spans="1:7" ht="12.75">
      <c r="A143" s="13"/>
      <c r="B143" s="13"/>
      <c r="C143" s="13"/>
      <c r="D143" s="13"/>
      <c r="E143" s="13"/>
      <c r="F143" s="13"/>
      <c r="G143" s="36"/>
    </row>
    <row r="144" spans="1:7" ht="12.75">
      <c r="A144" s="246" t="s">
        <v>93</v>
      </c>
      <c r="B144" s="246"/>
      <c r="C144" s="246"/>
      <c r="D144" s="246"/>
      <c r="E144" s="246"/>
      <c r="F144" s="246"/>
      <c r="G144" s="246"/>
    </row>
    <row r="145" spans="1:7" ht="12.75">
      <c r="A145" s="13"/>
      <c r="B145" s="13"/>
      <c r="C145" s="13"/>
      <c r="D145" s="13"/>
      <c r="E145" s="13"/>
      <c r="F145" s="13"/>
      <c r="G145" s="36"/>
    </row>
    <row r="146" spans="1:3" ht="12.75">
      <c r="A146" s="7" t="s">
        <v>16</v>
      </c>
      <c r="B146" s="5" t="s">
        <v>17</v>
      </c>
      <c r="C146" s="8" t="e">
        <f>SQRT(('Foglio di lavoro'!F17*'Foglio di lavoro'!$H$21)/(3.141592654*'Foglio di lavoro'!H17*'Foglio di lavoro'!G17))</f>
        <v>#DIV/0!</v>
      </c>
    </row>
    <row r="147" spans="1:3" ht="12.75">
      <c r="A147" s="6" t="s">
        <v>18</v>
      </c>
      <c r="B147" s="5" t="s">
        <v>19</v>
      </c>
      <c r="C147" s="8" t="e">
        <f>('Foglio di lavoro'!I17/100)/'Calcoli coeff. matrici'!C146</f>
        <v>#DIV/0!</v>
      </c>
    </row>
    <row r="148" spans="1:7" ht="12.75">
      <c r="A148" s="6" t="s">
        <v>20</v>
      </c>
      <c r="B148" s="6" t="s">
        <v>0</v>
      </c>
      <c r="C148" s="8" t="e">
        <f>(COSH(C147)*COS(C147))</f>
        <v>#DIV/0!</v>
      </c>
      <c r="D148" s="6" t="s">
        <v>21</v>
      </c>
      <c r="E148" s="8" t="e">
        <f>SINH(C147)*SIN(C147)</f>
        <v>#DIV/0!</v>
      </c>
      <c r="F148" s="6" t="s">
        <v>1</v>
      </c>
      <c r="G148" s="22" t="e">
        <f>_XLL.COMPLESSO(C148,E148)</f>
        <v>#DIV/0!</v>
      </c>
    </row>
    <row r="149" spans="1:7" ht="12.75">
      <c r="A149" s="6" t="s">
        <v>23</v>
      </c>
      <c r="B149" s="6" t="s">
        <v>0</v>
      </c>
      <c r="C149" s="8" t="e">
        <f>_XLL.COMP.PARTE.REALE(G155)</f>
        <v>#DIV/0!</v>
      </c>
      <c r="D149" s="6" t="s">
        <v>21</v>
      </c>
      <c r="E149" s="8" t="e">
        <f>_XLL.COMP.IMMAGINARIO(G155)</f>
        <v>#DIV/0!</v>
      </c>
      <c r="F149" s="6" t="s">
        <v>1</v>
      </c>
      <c r="G149" s="3" t="e">
        <f>_XLL.COMPLESSO(C149,E149)</f>
        <v>#DIV/0!</v>
      </c>
    </row>
    <row r="150" spans="1:7" ht="12.75">
      <c r="A150" s="6" t="s">
        <v>24</v>
      </c>
      <c r="B150" s="6" t="s">
        <v>0</v>
      </c>
      <c r="C150" s="8" t="e">
        <f>_XLL.COMP.PARTE.REALE(G158)</f>
        <v>#DIV/0!</v>
      </c>
      <c r="D150" s="6" t="s">
        <v>21</v>
      </c>
      <c r="E150" s="8" t="e">
        <f>_XLL.COMP.IMMAGINARIO(G158)</f>
        <v>#DIV/0!</v>
      </c>
      <c r="F150" s="6" t="s">
        <v>1</v>
      </c>
      <c r="G150" s="3" t="e">
        <f>_XLL.COMPLESSO(C150,E150)</f>
        <v>#DIV/0!</v>
      </c>
    </row>
    <row r="151" spans="1:7" ht="12.75">
      <c r="A151" s="6" t="s">
        <v>22</v>
      </c>
      <c r="B151" s="6" t="s">
        <v>0</v>
      </c>
      <c r="C151" s="8" t="e">
        <f>C148</f>
        <v>#DIV/0!</v>
      </c>
      <c r="D151" s="6" t="s">
        <v>21</v>
      </c>
      <c r="E151" s="8" t="e">
        <f>E148</f>
        <v>#DIV/0!</v>
      </c>
      <c r="F151" s="6" t="s">
        <v>1</v>
      </c>
      <c r="G151" s="3" t="e">
        <f>_XLL.COMPLESSO(C151,E151)</f>
        <v>#DIV/0!</v>
      </c>
    </row>
    <row r="152" ht="13.5" thickBot="1"/>
    <row r="153" spans="1:7" ht="12.75">
      <c r="A153" s="9" t="s">
        <v>25</v>
      </c>
      <c r="B153" s="10" t="s">
        <v>0</v>
      </c>
      <c r="C153" s="11" t="e">
        <f>-(C146/(2*'Foglio di lavoro'!F17))</f>
        <v>#DIV/0!</v>
      </c>
      <c r="D153" s="10" t="s">
        <v>21</v>
      </c>
      <c r="E153" s="10">
        <v>0</v>
      </c>
      <c r="F153" s="10" t="s">
        <v>1</v>
      </c>
      <c r="G153" s="23" t="e">
        <f>_XLL.COMPLESSO(C153,E153)</f>
        <v>#DIV/0!</v>
      </c>
    </row>
    <row r="154" spans="1:7" ht="12.75">
      <c r="A154" s="12"/>
      <c r="B154" s="13" t="s">
        <v>0</v>
      </c>
      <c r="C154" s="14" t="e">
        <f>(SINH(C147)*COS(C147))+(COSH(C147)*SIN(C147))</f>
        <v>#DIV/0!</v>
      </c>
      <c r="D154" s="13" t="s">
        <v>21</v>
      </c>
      <c r="E154" s="14" t="e">
        <f>(COSH(C147)*SIN(C147))-(SINH(C147)*COS(C147))</f>
        <v>#DIV/0!</v>
      </c>
      <c r="F154" s="13" t="s">
        <v>1</v>
      </c>
      <c r="G154" s="24" t="e">
        <f>_XLL.COMPLESSO(C154,E154)</f>
        <v>#DIV/0!</v>
      </c>
    </row>
    <row r="155" spans="1:7" ht="12.75">
      <c r="A155" s="12"/>
      <c r="B155" s="13"/>
      <c r="C155" s="13"/>
      <c r="D155" s="13"/>
      <c r="E155" s="13"/>
      <c r="F155" s="13" t="s">
        <v>1</v>
      </c>
      <c r="G155" s="24" t="e">
        <f>_XLL.COMP.PRODOTTO(G153,G154)</f>
        <v>#DIV/0!</v>
      </c>
    </row>
    <row r="156" spans="1:7" ht="12.75">
      <c r="A156" s="12" t="s">
        <v>26</v>
      </c>
      <c r="B156" s="13" t="s">
        <v>0</v>
      </c>
      <c r="C156" s="14" t="e">
        <f>-('Foglio di lavoro'!F17/'Calcoli coeff. matrici'!C146)</f>
        <v>#DIV/0!</v>
      </c>
      <c r="D156" s="13" t="s">
        <v>21</v>
      </c>
      <c r="E156" s="13">
        <v>0</v>
      </c>
      <c r="F156" s="13" t="s">
        <v>1</v>
      </c>
      <c r="G156" s="24" t="e">
        <f>_XLL.COMPLESSO(C156,E156)</f>
        <v>#DIV/0!</v>
      </c>
    </row>
    <row r="157" spans="1:7" ht="12.75">
      <c r="A157" s="12"/>
      <c r="B157" s="13" t="s">
        <v>0</v>
      </c>
      <c r="C157" s="14" t="e">
        <f>(SINH(C147)*COS(C147))-(COSH(C147)*SIN(C147))</f>
        <v>#DIV/0!</v>
      </c>
      <c r="D157" s="13" t="s">
        <v>21</v>
      </c>
      <c r="E157" s="14" t="e">
        <f>(SINH(C147)*COS(C147))+(COSH(C147)*SIN(C147))</f>
        <v>#DIV/0!</v>
      </c>
      <c r="F157" s="13" t="s">
        <v>1</v>
      </c>
      <c r="G157" s="24" t="e">
        <f>_XLL.COMPLESSO(C157,E157)</f>
        <v>#DIV/0!</v>
      </c>
    </row>
    <row r="158" spans="1:7" ht="13.5" thickBot="1">
      <c r="A158" s="15"/>
      <c r="B158" s="16"/>
      <c r="C158" s="16"/>
      <c r="D158" s="16"/>
      <c r="E158" s="16"/>
      <c r="F158" s="16" t="s">
        <v>1</v>
      </c>
      <c r="G158" s="25" t="e">
        <f>_XLL.COMP.PRODOTTO(G156,G157)</f>
        <v>#DIV/0!</v>
      </c>
    </row>
    <row r="159" spans="1:7" ht="12.75">
      <c r="A159" s="13"/>
      <c r="B159" s="13"/>
      <c r="C159" s="13"/>
      <c r="D159" s="13"/>
      <c r="E159" s="13"/>
      <c r="F159" s="13"/>
      <c r="G159" s="36"/>
    </row>
    <row r="160" spans="1:7" ht="12.75">
      <c r="A160" s="246" t="s">
        <v>96</v>
      </c>
      <c r="B160" s="246"/>
      <c r="C160" s="246"/>
      <c r="D160" s="246"/>
      <c r="E160" s="246"/>
      <c r="F160" s="246"/>
      <c r="G160" s="246"/>
    </row>
    <row r="161" spans="1:7" ht="12.75">
      <c r="A161" s="13"/>
      <c r="B161" s="13"/>
      <c r="C161" s="13"/>
      <c r="D161" s="13"/>
      <c r="E161" s="13"/>
      <c r="F161" s="13"/>
      <c r="G161" s="36"/>
    </row>
    <row r="162" spans="1:3" ht="12.75">
      <c r="A162" s="7" t="s">
        <v>16</v>
      </c>
      <c r="B162" s="5" t="s">
        <v>17</v>
      </c>
      <c r="C162" s="8" t="e">
        <f>SQRT(('Foglio di lavoro'!F18*'Foglio di lavoro'!$H$21)/(3.141592654*'Foglio di lavoro'!H18*'Foglio di lavoro'!G18))</f>
        <v>#DIV/0!</v>
      </c>
    </row>
    <row r="163" spans="1:3" ht="12.75">
      <c r="A163" s="6" t="s">
        <v>18</v>
      </c>
      <c r="B163" s="5" t="s">
        <v>19</v>
      </c>
      <c r="C163" s="8" t="e">
        <f>('Foglio di lavoro'!I18/100)/'Calcoli coeff. matrici'!C162</f>
        <v>#DIV/0!</v>
      </c>
    </row>
    <row r="164" spans="1:7" ht="12.75">
      <c r="A164" s="6" t="s">
        <v>20</v>
      </c>
      <c r="B164" s="6" t="s">
        <v>0</v>
      </c>
      <c r="C164" s="8" t="e">
        <f>(COSH(C163)*COS(C163))</f>
        <v>#DIV/0!</v>
      </c>
      <c r="D164" s="6" t="s">
        <v>21</v>
      </c>
      <c r="E164" s="8" t="e">
        <f>SINH(C163)*SIN(C163)</f>
        <v>#DIV/0!</v>
      </c>
      <c r="F164" s="6" t="s">
        <v>1</v>
      </c>
      <c r="G164" s="22" t="e">
        <f>_XLL.COMPLESSO(C164,E164)</f>
        <v>#DIV/0!</v>
      </c>
    </row>
    <row r="165" spans="1:7" ht="12.75">
      <c r="A165" s="6" t="s">
        <v>23</v>
      </c>
      <c r="B165" s="6" t="s">
        <v>0</v>
      </c>
      <c r="C165" s="8" t="e">
        <f>_XLL.COMP.PARTE.REALE(G171)</f>
        <v>#DIV/0!</v>
      </c>
      <c r="D165" s="6" t="s">
        <v>21</v>
      </c>
      <c r="E165" s="8" t="e">
        <f>_XLL.COMP.IMMAGINARIO(G171)</f>
        <v>#DIV/0!</v>
      </c>
      <c r="F165" s="6" t="s">
        <v>1</v>
      </c>
      <c r="G165" s="3" t="e">
        <f>_XLL.COMPLESSO(C165,E165)</f>
        <v>#DIV/0!</v>
      </c>
    </row>
    <row r="166" spans="1:7" ht="12.75">
      <c r="A166" s="6" t="s">
        <v>24</v>
      </c>
      <c r="B166" s="6" t="s">
        <v>0</v>
      </c>
      <c r="C166" s="8" t="e">
        <f>_XLL.COMP.PARTE.REALE(G174)</f>
        <v>#DIV/0!</v>
      </c>
      <c r="D166" s="6" t="s">
        <v>21</v>
      </c>
      <c r="E166" s="8" t="e">
        <f>_XLL.COMP.IMMAGINARIO(G174)</f>
        <v>#DIV/0!</v>
      </c>
      <c r="F166" s="6" t="s">
        <v>1</v>
      </c>
      <c r="G166" s="3" t="e">
        <f>_XLL.COMPLESSO(C166,E166)</f>
        <v>#DIV/0!</v>
      </c>
    </row>
    <row r="167" spans="1:7" ht="12.75">
      <c r="A167" s="6" t="s">
        <v>22</v>
      </c>
      <c r="B167" s="6" t="s">
        <v>0</v>
      </c>
      <c r="C167" s="8" t="e">
        <f>C164</f>
        <v>#DIV/0!</v>
      </c>
      <c r="D167" s="6" t="s">
        <v>21</v>
      </c>
      <c r="E167" s="8" t="e">
        <f>E164</f>
        <v>#DIV/0!</v>
      </c>
      <c r="F167" s="6" t="s">
        <v>1</v>
      </c>
      <c r="G167" s="3" t="e">
        <f>_XLL.COMPLESSO(C167,E167)</f>
        <v>#DIV/0!</v>
      </c>
    </row>
    <row r="168" ht="13.5" thickBot="1"/>
    <row r="169" spans="1:7" ht="12.75">
      <c r="A169" s="9" t="s">
        <v>25</v>
      </c>
      <c r="B169" s="10" t="s">
        <v>0</v>
      </c>
      <c r="C169" s="11" t="e">
        <f>-(C162/(2*'Foglio di lavoro'!F18))</f>
        <v>#DIV/0!</v>
      </c>
      <c r="D169" s="10" t="s">
        <v>21</v>
      </c>
      <c r="E169" s="10">
        <v>0</v>
      </c>
      <c r="F169" s="10" t="s">
        <v>1</v>
      </c>
      <c r="G169" s="23" t="e">
        <f>_XLL.COMPLESSO(C169,E169)</f>
        <v>#DIV/0!</v>
      </c>
    </row>
    <row r="170" spans="1:7" ht="12.75">
      <c r="A170" s="12"/>
      <c r="B170" s="13" t="s">
        <v>0</v>
      </c>
      <c r="C170" s="14" t="e">
        <f>(SINH(C163)*COS(C163))+(COSH(C163)*SIN(C163))</f>
        <v>#DIV/0!</v>
      </c>
      <c r="D170" s="13" t="s">
        <v>21</v>
      </c>
      <c r="E170" s="14" t="e">
        <f>(COSH(C163)*SIN(C163))-(SINH(C163)*COS(C163))</f>
        <v>#DIV/0!</v>
      </c>
      <c r="F170" s="13" t="s">
        <v>1</v>
      </c>
      <c r="G170" s="24" t="e">
        <f>_XLL.COMPLESSO(C170,E170)</f>
        <v>#DIV/0!</v>
      </c>
    </row>
    <row r="171" spans="1:7" ht="12.75">
      <c r="A171" s="12"/>
      <c r="B171" s="13"/>
      <c r="C171" s="13"/>
      <c r="D171" s="13"/>
      <c r="E171" s="13"/>
      <c r="F171" s="13" t="s">
        <v>1</v>
      </c>
      <c r="G171" s="24" t="e">
        <f>_XLL.COMP.PRODOTTO(G169,G170)</f>
        <v>#DIV/0!</v>
      </c>
    </row>
    <row r="172" spans="1:7" ht="12.75">
      <c r="A172" s="12" t="s">
        <v>26</v>
      </c>
      <c r="B172" s="13" t="s">
        <v>0</v>
      </c>
      <c r="C172" s="14" t="e">
        <f>-('Foglio di lavoro'!F18/'Calcoli coeff. matrici'!C162)</f>
        <v>#DIV/0!</v>
      </c>
      <c r="D172" s="13" t="s">
        <v>21</v>
      </c>
      <c r="E172" s="13">
        <v>0</v>
      </c>
      <c r="F172" s="13" t="s">
        <v>1</v>
      </c>
      <c r="G172" s="24" t="e">
        <f>_XLL.COMPLESSO(C172,E172)</f>
        <v>#DIV/0!</v>
      </c>
    </row>
    <row r="173" spans="1:7" ht="12.75">
      <c r="A173" s="12"/>
      <c r="B173" s="13" t="s">
        <v>0</v>
      </c>
      <c r="C173" s="14" t="e">
        <f>(SINH(C163)*COS(C163))-(COSH(C163)*SIN(C163))</f>
        <v>#DIV/0!</v>
      </c>
      <c r="D173" s="13" t="s">
        <v>21</v>
      </c>
      <c r="E173" s="14" t="e">
        <f>(SINH(C163)*COS(C163))+(COSH(C163)*SIN(C163))</f>
        <v>#DIV/0!</v>
      </c>
      <c r="F173" s="13" t="s">
        <v>1</v>
      </c>
      <c r="G173" s="24" t="e">
        <f>_XLL.COMPLESSO(C173,E173)</f>
        <v>#DIV/0!</v>
      </c>
    </row>
    <row r="174" spans="1:7" ht="13.5" thickBot="1">
      <c r="A174" s="15"/>
      <c r="B174" s="16"/>
      <c r="C174" s="16"/>
      <c r="D174" s="16"/>
      <c r="E174" s="16"/>
      <c r="F174" s="16" t="s">
        <v>1</v>
      </c>
      <c r="G174" s="25" t="e">
        <f>_XLL.COMP.PRODOTTO(G172,G173)</f>
        <v>#DIV/0!</v>
      </c>
    </row>
    <row r="176" spans="1:7" ht="12.75">
      <c r="A176" s="247" t="s">
        <v>28</v>
      </c>
      <c r="B176" s="247"/>
      <c r="C176" s="247"/>
      <c r="D176" s="247"/>
      <c r="E176" s="247"/>
      <c r="F176" s="247"/>
      <c r="G176" s="247"/>
    </row>
    <row r="178" spans="1:7" ht="12.75">
      <c r="A178" s="6" t="s">
        <v>20</v>
      </c>
      <c r="B178" s="6" t="s">
        <v>0</v>
      </c>
      <c r="C178" s="20">
        <v>1</v>
      </c>
      <c r="D178" s="6" t="s">
        <v>21</v>
      </c>
      <c r="E178" s="20">
        <v>0</v>
      </c>
      <c r="F178" s="6" t="s">
        <v>1</v>
      </c>
      <c r="G178" s="21" t="str">
        <f>_XLL.COMPLESSO(C178,E178)</f>
        <v>1</v>
      </c>
    </row>
    <row r="179" spans="1:7" ht="12.75">
      <c r="A179" s="6" t="s">
        <v>23</v>
      </c>
      <c r="B179" s="6" t="s">
        <v>0</v>
      </c>
      <c r="C179" s="26">
        <f>-(1/'Foglio di lavoro'!$H$23)</f>
        <v>-0.04</v>
      </c>
      <c r="D179" s="6" t="s">
        <v>21</v>
      </c>
      <c r="E179" s="20">
        <v>0</v>
      </c>
      <c r="F179" s="6" t="s">
        <v>1</v>
      </c>
      <c r="G179" s="21" t="str">
        <f>_XLL.COMPLESSO(C179,E179)</f>
        <v>-4E-002</v>
      </c>
    </row>
    <row r="180" spans="1:7" ht="12.75">
      <c r="A180" s="6" t="s">
        <v>24</v>
      </c>
      <c r="B180" s="6" t="s">
        <v>0</v>
      </c>
      <c r="C180" s="20">
        <v>0</v>
      </c>
      <c r="D180" s="6" t="s">
        <v>21</v>
      </c>
      <c r="E180" s="20">
        <v>0</v>
      </c>
      <c r="F180" s="6" t="s">
        <v>1</v>
      </c>
      <c r="G180" s="21" t="str">
        <f>_XLL.COMPLESSO(C180,E180)</f>
        <v>0</v>
      </c>
    </row>
    <row r="181" spans="1:7" ht="12.75">
      <c r="A181" s="6" t="s">
        <v>22</v>
      </c>
      <c r="B181" s="6" t="s">
        <v>0</v>
      </c>
      <c r="C181" s="2">
        <v>1</v>
      </c>
      <c r="D181" s="6" t="s">
        <v>21</v>
      </c>
      <c r="E181" s="2">
        <v>0</v>
      </c>
      <c r="F181" s="6" t="s">
        <v>1</v>
      </c>
      <c r="G181" s="4" t="str">
        <f>_XLL.COMPLESSO(C181,E181)</f>
        <v>1</v>
      </c>
    </row>
  </sheetData>
  <mergeCells count="13">
    <mergeCell ref="A128:G128"/>
    <mergeCell ref="A144:G144"/>
    <mergeCell ref="A160:G160"/>
    <mergeCell ref="A8:G8"/>
    <mergeCell ref="A1:G1"/>
    <mergeCell ref="A176:G176"/>
    <mergeCell ref="A24:G24"/>
    <mergeCell ref="A41:G41"/>
    <mergeCell ref="A57:G57"/>
    <mergeCell ref="A73:G73"/>
    <mergeCell ref="A89:G89"/>
    <mergeCell ref="A96:G96"/>
    <mergeCell ref="A112:G1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7"/>
  <sheetViews>
    <sheetView workbookViewId="0" topLeftCell="A46">
      <selection activeCell="D7" sqref="D7"/>
    </sheetView>
  </sheetViews>
  <sheetFormatPr defaultColWidth="9.140625" defaultRowHeight="12.75"/>
  <cols>
    <col min="1" max="2" width="44.57421875" style="0" bestFit="1" customWidth="1"/>
    <col min="4" max="4" width="37.140625" style="0" bestFit="1" customWidth="1"/>
    <col min="5" max="5" width="40.57421875" style="0" bestFit="1" customWidth="1"/>
  </cols>
  <sheetData>
    <row r="2" ht="12.75">
      <c r="A2" t="s">
        <v>30</v>
      </c>
    </row>
    <row r="4" spans="1:2" ht="12.75">
      <c r="A4" s="247" t="s">
        <v>100</v>
      </c>
      <c r="B4" s="247"/>
    </row>
    <row r="5" ht="13.5" thickBot="1"/>
    <row r="6" spans="1:2" ht="12.75">
      <c r="A6" s="31" t="str">
        <f>'Calcoli coeff. matrici'!G178</f>
        <v>1</v>
      </c>
      <c r="B6" s="32" t="str">
        <f>'Calcoli coeff. matrici'!G4</f>
        <v>-0.1</v>
      </c>
    </row>
    <row r="7" spans="1:2" ht="13.5" thickBot="1">
      <c r="A7" s="33" t="str">
        <f>'Calcoli coeff. matrici'!G180</f>
        <v>0</v>
      </c>
      <c r="B7" s="34" t="str">
        <f>'Calcoli coeff. matrici'!G181</f>
        <v>1</v>
      </c>
    </row>
    <row r="9" spans="1:5" ht="12.75">
      <c r="A9" s="246" t="s">
        <v>29</v>
      </c>
      <c r="B9" s="246"/>
      <c r="D9" s="246" t="s">
        <v>99</v>
      </c>
      <c r="E9" s="246"/>
    </row>
    <row r="10" ht="13.5" thickBot="1"/>
    <row r="11" spans="1:5" ht="12.75">
      <c r="A11" s="75">
        <f>IF('Verifica dati'!C5,1,'Calcoli coeff. matrici'!G12)</f>
        <v>1</v>
      </c>
      <c r="B11" s="32">
        <f>IF('Verifica dati'!C5,0,'Calcoli coeff. matrici'!G13)</f>
        <v>0</v>
      </c>
      <c r="D11" s="30" t="str">
        <f>_XLL.COMP.SOMMA(A14,B14)</f>
        <v>1</v>
      </c>
      <c r="E11" s="27" t="str">
        <f>_XLL.COMP.SOMMA(A15,B15)</f>
        <v>-0.1</v>
      </c>
    </row>
    <row r="12" spans="1:5" ht="13.5" thickBot="1">
      <c r="A12" s="33">
        <f>IF('Verifica dati'!C5,0,'Calcoli coeff. matrici'!G14)</f>
        <v>0</v>
      </c>
      <c r="B12" s="34">
        <f>IF('Verifica dati'!C5,1,'Calcoli coeff. matrici'!G15)</f>
        <v>1</v>
      </c>
      <c r="D12" s="28" t="str">
        <f>_XLL.COMP.SOMMA(A16,B16)</f>
        <v>0</v>
      </c>
      <c r="E12" s="29" t="str">
        <f>_XLL.COMP.SOMMA(A17,B17)</f>
        <v>1</v>
      </c>
    </row>
    <row r="13" spans="1:2" ht="12.75">
      <c r="A13" s="36"/>
      <c r="B13" s="36"/>
    </row>
    <row r="14" spans="1:2" ht="12.75">
      <c r="A14" s="36" t="str">
        <f>_XLL.COMP.PRODOTTO(A6,A11)</f>
        <v>1</v>
      </c>
      <c r="B14" s="36" t="str">
        <f>_XLL.COMP.PRODOTTO(B6,A12)</f>
        <v>0</v>
      </c>
    </row>
    <row r="15" spans="1:2" ht="12.75">
      <c r="A15" s="36" t="str">
        <f>_XLL.COMP.PRODOTTO(A6,B11)</f>
        <v>0</v>
      </c>
      <c r="B15" s="36" t="str">
        <f>_XLL.COMP.PRODOTTO(B6,B12)</f>
        <v>-0.1</v>
      </c>
    </row>
    <row r="16" spans="1:2" ht="12.75">
      <c r="A16" s="36" t="str">
        <f>_XLL.COMP.PRODOTTO(A7,B11)</f>
        <v>0</v>
      </c>
      <c r="B16" s="36" t="str">
        <f>_XLL.COMP.PRODOTTO(B7,A12)</f>
        <v>0</v>
      </c>
    </row>
    <row r="17" spans="1:2" ht="12.75">
      <c r="A17" s="36" t="str">
        <f>_XLL.COMP.PRODOTTO(A7,B11)</f>
        <v>0</v>
      </c>
      <c r="B17" s="36" t="str">
        <f>_XLL.COMP.PRODOTTO(B7,B12)</f>
        <v>1</v>
      </c>
    </row>
    <row r="18" spans="1:2" ht="12.75">
      <c r="A18" s="36"/>
      <c r="B18" s="36"/>
    </row>
    <row r="19" spans="1:5" ht="12.75">
      <c r="A19" s="246" t="s">
        <v>67</v>
      </c>
      <c r="B19" s="246"/>
      <c r="D19" s="246" t="s">
        <v>68</v>
      </c>
      <c r="E19" s="246"/>
    </row>
    <row r="20" spans="1:2" ht="13.5" thickBot="1">
      <c r="A20" s="36"/>
      <c r="B20" s="36"/>
    </row>
    <row r="21" spans="1:5" ht="12.75">
      <c r="A21" s="31">
        <f>IF('Verifica dati'!C6,1,'Calcoli coeff. matrici'!G28)</f>
        <v>1</v>
      </c>
      <c r="B21" s="32">
        <f>IF('Verifica dati'!C6,0,'Calcoli coeff. matrici'!G29)</f>
        <v>0</v>
      </c>
      <c r="D21" s="30" t="str">
        <f>_XLL.COMP.SOMMA(A24,B24)</f>
        <v>1</v>
      </c>
      <c r="E21" s="27" t="str">
        <f>_XLL.COMP.SOMMA(A25,B25)</f>
        <v>-0.1</v>
      </c>
    </row>
    <row r="22" spans="1:5" ht="13.5" thickBot="1">
      <c r="A22" s="33">
        <f>IF('Verifica dati'!C6,0,'Calcoli coeff. matrici'!G30)</f>
        <v>0</v>
      </c>
      <c r="B22" s="34">
        <f>IF('Verifica dati'!C6,1,'Calcoli coeff. matrici'!G31)</f>
        <v>1</v>
      </c>
      <c r="D22" s="28" t="str">
        <f>_XLL.COMP.SOMMA(A26,B26)</f>
        <v>0</v>
      </c>
      <c r="E22" s="29" t="str">
        <f>_XLL.COMP.SOMMA(A27,B27)</f>
        <v>1</v>
      </c>
    </row>
    <row r="23" spans="1:2" ht="12.75">
      <c r="A23" s="36"/>
      <c r="B23" s="36"/>
    </row>
    <row r="24" spans="1:2" ht="12.75">
      <c r="A24" s="36" t="str">
        <f>_XLL.COMP.PRODOTTO(D11,A21)</f>
        <v>1</v>
      </c>
      <c r="B24" s="36" t="str">
        <f>_XLL.COMP.PRODOTTO(E11,A22)</f>
        <v>0</v>
      </c>
    </row>
    <row r="25" spans="1:2" ht="12.75">
      <c r="A25" s="36" t="str">
        <f>_XLL.COMP.PRODOTTO(D11,B21)</f>
        <v>0</v>
      </c>
      <c r="B25" s="36" t="str">
        <f>_XLL.COMP.PRODOTTO(E11,B22)</f>
        <v>-0.1</v>
      </c>
    </row>
    <row r="26" spans="1:2" ht="12.75">
      <c r="A26" s="36" t="str">
        <f>_XLL.COMP.PRODOTTO(D12,A21)</f>
        <v>0</v>
      </c>
      <c r="B26" s="36" t="str">
        <f>_XLL.COMP.PRODOTTO(E12,A22)</f>
        <v>0</v>
      </c>
    </row>
    <row r="27" spans="1:2" ht="12.75">
      <c r="A27" s="36" t="str">
        <f>_XLL.COMP.PRODOTTO(D12,B21)</f>
        <v>0</v>
      </c>
      <c r="B27" s="36" t="str">
        <f>_XLL.COMP.PRODOTTO(E12,B22)</f>
        <v>1</v>
      </c>
    </row>
    <row r="28" spans="1:2" ht="12.75">
      <c r="A28" s="36"/>
      <c r="B28" s="36"/>
    </row>
    <row r="29" spans="1:5" ht="12.75">
      <c r="A29" s="246" t="s">
        <v>65</v>
      </c>
      <c r="B29" s="246"/>
      <c r="D29" s="246" t="s">
        <v>66</v>
      </c>
      <c r="E29" s="246"/>
    </row>
    <row r="30" spans="1:2" ht="13.5" thickBot="1">
      <c r="A30" s="36"/>
      <c r="B30" s="36"/>
    </row>
    <row r="31" spans="1:5" ht="12.75">
      <c r="A31" s="31">
        <f>IF('Verifica dati'!C7,1,'Calcoli coeff. matrici'!G45)</f>
        <v>1</v>
      </c>
      <c r="B31" s="32">
        <f>IF('Verifica dati'!C7,0,'Calcoli coeff. matrici'!G46)</f>
        <v>0</v>
      </c>
      <c r="D31" s="30" t="str">
        <f>_XLL.COMP.SOMMA(A34,B34)</f>
        <v>1</v>
      </c>
      <c r="E31" s="27" t="str">
        <f>_XLL.COMP.SOMMA(A35,B35)</f>
        <v>-0.1</v>
      </c>
    </row>
    <row r="32" spans="1:5" ht="13.5" thickBot="1">
      <c r="A32" s="33">
        <f>IF('Verifica dati'!C7,0,'Calcoli coeff. matrici'!G47)</f>
        <v>0</v>
      </c>
      <c r="B32" s="34">
        <f>IF('Verifica dati'!C7,1,'Calcoli coeff. matrici'!G48)</f>
        <v>1</v>
      </c>
      <c r="D32" s="28" t="str">
        <f>_XLL.COMP.SOMMA(A36,B36)</f>
        <v>0</v>
      </c>
      <c r="E32" s="29" t="str">
        <f>_XLL.COMP.SOMMA(A37,B37)</f>
        <v>1</v>
      </c>
    </row>
    <row r="33" spans="1:2" ht="12.75">
      <c r="A33" s="36"/>
      <c r="B33" s="36"/>
    </row>
    <row r="34" spans="1:2" ht="12.75">
      <c r="A34" s="36" t="str">
        <f>_XLL.COMP.PRODOTTO(D21,A31)</f>
        <v>1</v>
      </c>
      <c r="B34" s="36" t="str">
        <f>_XLL.COMP.PRODOTTO(E21,A32)</f>
        <v>0</v>
      </c>
    </row>
    <row r="35" spans="1:2" ht="12.75">
      <c r="A35" s="36" t="str">
        <f>_XLL.COMP.PRODOTTO(D21,B31)</f>
        <v>0</v>
      </c>
      <c r="B35" s="36" t="str">
        <f>_XLL.COMP.PRODOTTO(E21,B32)</f>
        <v>-0.1</v>
      </c>
    </row>
    <row r="36" spans="1:2" ht="12.75">
      <c r="A36" s="36" t="str">
        <f>_XLL.COMP.PRODOTTO(D22,A31)</f>
        <v>0</v>
      </c>
      <c r="B36" s="36" t="str">
        <f>_XLL.COMP.PRODOTTO(E22,A32)</f>
        <v>0</v>
      </c>
    </row>
    <row r="37" spans="1:2" ht="12.75">
      <c r="A37" s="36" t="str">
        <f>_XLL.COMP.PRODOTTO(D22,B31)</f>
        <v>0</v>
      </c>
      <c r="B37" s="36" t="str">
        <f>_XLL.COMP.PRODOTTO(E22,B32)</f>
        <v>1</v>
      </c>
    </row>
    <row r="38" spans="1:2" ht="12.75">
      <c r="A38" s="36"/>
      <c r="B38" s="36"/>
    </row>
    <row r="39" spans="1:5" ht="12.75">
      <c r="A39" s="246" t="s">
        <v>63</v>
      </c>
      <c r="B39" s="246"/>
      <c r="D39" s="246" t="s">
        <v>64</v>
      </c>
      <c r="E39" s="246"/>
    </row>
    <row r="40" spans="1:2" ht="13.5" thickBot="1">
      <c r="A40" s="36"/>
      <c r="B40" s="36"/>
    </row>
    <row r="41" spans="1:5" ht="12.75">
      <c r="A41" s="31">
        <f>IF('Verifica dati'!C8,1,'Calcoli coeff. matrici'!G61)</f>
        <v>1</v>
      </c>
      <c r="B41" s="32">
        <f>IF('Verifica dati'!C8,0,'Calcoli coeff. matrici'!G62)</f>
        <v>0</v>
      </c>
      <c r="D41" s="30" t="str">
        <f>_XLL.COMP.SOMMA(A44,B44)</f>
        <v>1</v>
      </c>
      <c r="E41" s="27" t="str">
        <f>_XLL.COMP.SOMMA(A45,B45)</f>
        <v>-0.1</v>
      </c>
    </row>
    <row r="42" spans="1:5" ht="13.5" thickBot="1">
      <c r="A42" s="33">
        <f>IF('Verifica dati'!C8,0,'Calcoli coeff. matrici'!G63)</f>
        <v>0</v>
      </c>
      <c r="B42" s="34">
        <f>IF('Verifica dati'!C8,1,'Calcoli coeff. matrici'!G64)</f>
        <v>1</v>
      </c>
      <c r="D42" s="28" t="str">
        <f>_XLL.COMP.SOMMA(A46,B46)</f>
        <v>0</v>
      </c>
      <c r="E42" s="29" t="str">
        <f>_XLL.COMP.SOMMA(A47,B47)</f>
        <v>1</v>
      </c>
    </row>
    <row r="43" spans="1:2" ht="12.75">
      <c r="A43" s="36"/>
      <c r="B43" s="36"/>
    </row>
    <row r="44" spans="1:2" ht="12.75">
      <c r="A44" s="36" t="str">
        <f>_XLL.COMP.PRODOTTO(D31,A41)</f>
        <v>1</v>
      </c>
      <c r="B44" s="36" t="str">
        <f>_XLL.COMP.PRODOTTO(E31,A42)</f>
        <v>0</v>
      </c>
    </row>
    <row r="45" spans="1:2" ht="12.75">
      <c r="A45" s="36" t="str">
        <f>_XLL.COMP.PRODOTTO(D31,B41)</f>
        <v>0</v>
      </c>
      <c r="B45" s="36" t="str">
        <f>_XLL.COMP.PRODOTTO(E31,B42)</f>
        <v>-0.1</v>
      </c>
    </row>
    <row r="46" spans="1:2" ht="12.75">
      <c r="A46" s="36" t="str">
        <f>_XLL.COMP.PRODOTTO(D32,A41)</f>
        <v>0</v>
      </c>
      <c r="B46" s="36" t="str">
        <f>_XLL.COMP.PRODOTTO(E32,A42)</f>
        <v>0</v>
      </c>
    </row>
    <row r="47" spans="1:2" ht="12.75">
      <c r="A47" s="36" t="str">
        <f>_XLL.COMP.PRODOTTO(D32,B41)</f>
        <v>0</v>
      </c>
      <c r="B47" s="36" t="str">
        <f>_XLL.COMP.PRODOTTO(E32,B42)</f>
        <v>1</v>
      </c>
    </row>
    <row r="48" spans="1:2" ht="12.75">
      <c r="A48" s="36"/>
      <c r="B48" s="36"/>
    </row>
    <row r="49" spans="1:5" ht="12.75">
      <c r="A49" s="246" t="s">
        <v>61</v>
      </c>
      <c r="B49" s="246"/>
      <c r="D49" s="246" t="s">
        <v>62</v>
      </c>
      <c r="E49" s="246"/>
    </row>
    <row r="50" spans="1:2" ht="13.5" thickBot="1">
      <c r="A50" s="36"/>
      <c r="B50" s="36"/>
    </row>
    <row r="51" spans="1:5" ht="12.75">
      <c r="A51" s="31">
        <f>IF('Verifica dati'!C9,1,'Calcoli coeff. matrici'!G77)</f>
        <v>1</v>
      </c>
      <c r="B51" s="32">
        <f>IF('Verifica dati'!C9,0,'Calcoli coeff. matrici'!G78)</f>
        <v>0</v>
      </c>
      <c r="D51" s="30" t="str">
        <f>_XLL.COMP.SOMMA(A54,B54)</f>
        <v>1</v>
      </c>
      <c r="E51" s="27" t="str">
        <f>_XLL.COMP.SOMMA(A55,B55)</f>
        <v>-0.1</v>
      </c>
    </row>
    <row r="52" spans="1:5" ht="13.5" thickBot="1">
      <c r="A52" s="33">
        <f>IF('Verifica dati'!C9,0,'Calcoli coeff. matrici'!G79)</f>
        <v>0</v>
      </c>
      <c r="B52" s="34">
        <f>IF('Verifica dati'!C9,1,'Calcoli coeff. matrici'!G80)</f>
        <v>1</v>
      </c>
      <c r="D52" s="28" t="str">
        <f>_XLL.COMP.SOMMA(A56,B56)</f>
        <v>0</v>
      </c>
      <c r="E52" s="29" t="str">
        <f>_XLL.COMP.SOMMA(A57,B57)</f>
        <v>1</v>
      </c>
    </row>
    <row r="53" spans="1:2" ht="12.75">
      <c r="A53" s="36"/>
      <c r="B53" s="36"/>
    </row>
    <row r="54" spans="1:2" ht="12.75">
      <c r="A54" s="36" t="str">
        <f>_XLL.COMP.PRODOTTO(D41,A51)</f>
        <v>1</v>
      </c>
      <c r="B54" s="36" t="str">
        <f>_XLL.COMP.PRODOTTO(E41,A52)</f>
        <v>0</v>
      </c>
    </row>
    <row r="55" spans="1:2" ht="12.75">
      <c r="A55" s="36" t="str">
        <f>_XLL.COMP.PRODOTTO(D41,B51)</f>
        <v>0</v>
      </c>
      <c r="B55" s="36" t="str">
        <f>_XLL.COMP.PRODOTTO(E41,B52)</f>
        <v>-0.1</v>
      </c>
    </row>
    <row r="56" spans="1:2" ht="12.75">
      <c r="A56" s="36" t="str">
        <f>_XLL.COMP.PRODOTTO(D42,A51)</f>
        <v>0</v>
      </c>
      <c r="B56" s="36" t="str">
        <f>_XLL.COMP.PRODOTTO(E42,A52)</f>
        <v>0</v>
      </c>
    </row>
    <row r="57" spans="1:2" ht="12.75">
      <c r="A57" s="36" t="str">
        <f>_XLL.COMP.PRODOTTO(D42,B51)</f>
        <v>0</v>
      </c>
      <c r="B57" s="36" t="str">
        <f>_XLL.COMP.PRODOTTO(E42,B52)</f>
        <v>1</v>
      </c>
    </row>
    <row r="58" spans="1:2" ht="12.75">
      <c r="A58" s="36"/>
      <c r="B58" s="36"/>
    </row>
    <row r="59" spans="1:5" ht="12.75">
      <c r="A59" s="247" t="s">
        <v>94</v>
      </c>
      <c r="B59" s="247"/>
      <c r="D59" s="246" t="s">
        <v>95</v>
      </c>
      <c r="E59" s="246"/>
    </row>
    <row r="60" spans="1:2" ht="13.5" thickBot="1">
      <c r="A60" s="36"/>
      <c r="B60" s="36"/>
    </row>
    <row r="61" spans="1:5" ht="12.75">
      <c r="A61" s="31">
        <f>IF('Verifica dati'!A20,1,'Calcoli coeff. matrici'!G91)</f>
        <v>1</v>
      </c>
      <c r="B61" s="32">
        <f>IF('Verifica dati'!A20,0,'Calcoli coeff. matrici'!G92)</f>
        <v>0</v>
      </c>
      <c r="D61" s="30" t="str">
        <f>_XLL.COMP.SOMMA(A64,B64)</f>
        <v>1</v>
      </c>
      <c r="E61" s="27" t="str">
        <f>_XLL.COMP.SOMMA(A65,B65)</f>
        <v>-0.1</v>
      </c>
    </row>
    <row r="62" spans="1:5" ht="13.5" thickBot="1">
      <c r="A62" s="33">
        <f>IF('Verifica dati'!A20,0,'Calcoli coeff. matrici'!G93)</f>
        <v>0</v>
      </c>
      <c r="B62" s="34">
        <f>IF('Verifica dati'!A20,1,'Calcoli coeff. matrici'!G94)</f>
        <v>1</v>
      </c>
      <c r="D62" s="28" t="str">
        <f>_XLL.COMP.SOMMA(A66,B66)</f>
        <v>0</v>
      </c>
      <c r="E62" s="29" t="str">
        <f>_XLL.COMP.SOMMA(A67,B67)</f>
        <v>1</v>
      </c>
    </row>
    <row r="63" spans="1:2" ht="12.75">
      <c r="A63" s="36"/>
      <c r="B63" s="36"/>
    </row>
    <row r="64" spans="1:2" ht="12.75">
      <c r="A64" s="36" t="str">
        <f>_XLL.COMP.PRODOTTO(D51,A61)</f>
        <v>1</v>
      </c>
      <c r="B64" s="36" t="str">
        <f>_XLL.COMP.PRODOTTO(E51,A62)</f>
        <v>0</v>
      </c>
    </row>
    <row r="65" spans="1:2" ht="12.75">
      <c r="A65" s="36" t="str">
        <f>_XLL.COMP.PRODOTTO(D51,B61)</f>
        <v>0</v>
      </c>
      <c r="B65" s="36" t="str">
        <f>_XLL.COMP.PRODOTTO(E51,B62)</f>
        <v>-0.1</v>
      </c>
    </row>
    <row r="66" spans="1:2" ht="12.75">
      <c r="A66" s="36" t="str">
        <f>_XLL.COMP.PRODOTTO(D52,A61)</f>
        <v>0</v>
      </c>
      <c r="B66" s="36" t="str">
        <f>_XLL.COMP.PRODOTTO(E52,A62)</f>
        <v>0</v>
      </c>
    </row>
    <row r="67" spans="1:2" ht="12.75">
      <c r="A67" s="36" t="str">
        <f>_XLL.COMP.PRODOTTO(D52,B61)</f>
        <v>0</v>
      </c>
      <c r="B67" s="36" t="str">
        <f>_XLL.COMP.PRODOTTO(E52,B62)</f>
        <v>1</v>
      </c>
    </row>
    <row r="68" spans="1:2" ht="12.75">
      <c r="A68" s="36"/>
      <c r="B68" s="36"/>
    </row>
    <row r="69" spans="1:5" ht="12.75">
      <c r="A69" s="246" t="s">
        <v>59</v>
      </c>
      <c r="B69" s="246"/>
      <c r="D69" s="246" t="s">
        <v>60</v>
      </c>
      <c r="E69" s="246"/>
    </row>
    <row r="70" spans="1:2" ht="13.5" thickBot="1">
      <c r="A70" s="36"/>
      <c r="B70" s="36"/>
    </row>
    <row r="71" spans="1:5" ht="12.75">
      <c r="A71" s="31">
        <f>IF('Verifica dati'!C11,1,'Calcoli coeff. matrici'!G100)</f>
        <v>1</v>
      </c>
      <c r="B71" s="32">
        <f>IF('Verifica dati'!C11,0,'Calcoli coeff. matrici'!G101)</f>
        <v>0</v>
      </c>
      <c r="D71" s="30" t="str">
        <f>_XLL.COMP.SOMMA(A74,B74)</f>
        <v>1</v>
      </c>
      <c r="E71" s="27" t="str">
        <f>_XLL.COMP.SOMMA(A75,B75)</f>
        <v>-0.1</v>
      </c>
    </row>
    <row r="72" spans="1:5" ht="13.5" thickBot="1">
      <c r="A72" s="33">
        <f>IF('Verifica dati'!C11,0,'Calcoli coeff. matrici'!G102)</f>
        <v>0</v>
      </c>
      <c r="B72" s="34">
        <f>IF('Verifica dati'!C11,1,'Calcoli coeff. matrici'!G103)</f>
        <v>1</v>
      </c>
      <c r="D72" s="28" t="str">
        <f>_XLL.COMP.SOMMA(A76,B76)</f>
        <v>0</v>
      </c>
      <c r="E72" s="29" t="str">
        <f>_XLL.COMP.SOMMA(A77,B77)</f>
        <v>1</v>
      </c>
    </row>
    <row r="73" spans="1:2" ht="12.75">
      <c r="A73" s="36"/>
      <c r="B73" s="36"/>
    </row>
    <row r="74" spans="1:2" ht="12.75">
      <c r="A74" s="36" t="str">
        <f>_XLL.COMP.PRODOTTO(D61,A71)</f>
        <v>1</v>
      </c>
      <c r="B74" s="36" t="str">
        <f>_XLL.COMP.PRODOTTO(E61,A72)</f>
        <v>0</v>
      </c>
    </row>
    <row r="75" spans="1:2" ht="12.75">
      <c r="A75" s="36" t="str">
        <f>_XLL.COMP.PRODOTTO(D61,B71)</f>
        <v>0</v>
      </c>
      <c r="B75" s="36" t="str">
        <f>_XLL.COMP.PRODOTTO(E61,B72)</f>
        <v>-0.1</v>
      </c>
    </row>
    <row r="76" spans="1:2" ht="12.75">
      <c r="A76" s="36" t="str">
        <f>_XLL.COMP.PRODOTTO(D62,A71)</f>
        <v>0</v>
      </c>
      <c r="B76" s="36" t="str">
        <f>_XLL.COMP.PRODOTTO(E62,A72)</f>
        <v>0</v>
      </c>
    </row>
    <row r="77" spans="1:2" ht="12.75">
      <c r="A77" s="36" t="str">
        <f>_XLL.COMP.PRODOTTO(D62,B71)</f>
        <v>0</v>
      </c>
      <c r="B77" s="36" t="str">
        <f>_XLL.COMP.PRODOTTO(E62,B72)</f>
        <v>1</v>
      </c>
    </row>
    <row r="78" spans="1:2" ht="12.75">
      <c r="A78" s="36"/>
      <c r="B78" s="36"/>
    </row>
    <row r="79" spans="1:5" ht="12.75">
      <c r="A79" s="246" t="s">
        <v>57</v>
      </c>
      <c r="B79" s="246"/>
      <c r="D79" s="246" t="s">
        <v>58</v>
      </c>
      <c r="E79" s="246"/>
    </row>
    <row r="80" spans="1:2" ht="13.5" thickBot="1">
      <c r="A80" s="36"/>
      <c r="B80" s="36"/>
    </row>
    <row r="81" spans="1:5" ht="12.75">
      <c r="A81" s="31">
        <f>IF('Verifica dati'!C12,1,'Calcoli coeff. matrici'!G116)</f>
        <v>1</v>
      </c>
      <c r="B81" s="32">
        <f>IF('Verifica dati'!C12,0,'Calcoli coeff. matrici'!G117)</f>
        <v>0</v>
      </c>
      <c r="D81" s="30" t="str">
        <f>_XLL.COMP.SOMMA(A84,B84)</f>
        <v>1</v>
      </c>
      <c r="E81" s="27" t="str">
        <f>_XLL.COMP.SOMMA(A85,B85)</f>
        <v>-0.1</v>
      </c>
    </row>
    <row r="82" spans="1:5" ht="13.5" thickBot="1">
      <c r="A82" s="33">
        <f>IF('Verifica dati'!C12,0,'Calcoli coeff. matrici'!G118)</f>
        <v>0</v>
      </c>
      <c r="B82" s="34">
        <f>IF('Verifica dati'!C12,1,'Calcoli coeff. matrici'!G119)</f>
        <v>1</v>
      </c>
      <c r="D82" s="28" t="str">
        <f>_XLL.COMP.SOMMA(A86,B86)</f>
        <v>0</v>
      </c>
      <c r="E82" s="29" t="str">
        <f>_XLL.COMP.SOMMA(A87,B87)</f>
        <v>1</v>
      </c>
    </row>
    <row r="83" spans="1:2" ht="12.75">
      <c r="A83" s="36"/>
      <c r="B83" s="36"/>
    </row>
    <row r="84" spans="1:2" ht="12.75">
      <c r="A84" s="36" t="str">
        <f>_XLL.COMP.PRODOTTO(D71,A81)</f>
        <v>1</v>
      </c>
      <c r="B84" s="36" t="str">
        <f>_XLL.COMP.PRODOTTO(E71,A82)</f>
        <v>0</v>
      </c>
    </row>
    <row r="85" spans="1:2" ht="12.75">
      <c r="A85" s="36" t="str">
        <f>_XLL.COMP.PRODOTTO(D71,B81)</f>
        <v>0</v>
      </c>
      <c r="B85" s="36" t="str">
        <f>_XLL.COMP.PRODOTTO(E71,B82)</f>
        <v>-0.1</v>
      </c>
    </row>
    <row r="86" spans="1:2" ht="12.75">
      <c r="A86" s="36" t="str">
        <f>_XLL.COMP.PRODOTTO(D72,A81)</f>
        <v>0</v>
      </c>
      <c r="B86" s="36" t="str">
        <f>_XLL.COMP.PRODOTTO(E72,A82)</f>
        <v>0</v>
      </c>
    </row>
    <row r="87" spans="1:2" ht="12.75">
      <c r="A87" s="36" t="str">
        <f>_XLL.COMP.PRODOTTO(D72,B81)</f>
        <v>0</v>
      </c>
      <c r="B87" s="36" t="str">
        <f>_XLL.COMP.PRODOTTO(E72,B82)</f>
        <v>1</v>
      </c>
    </row>
    <row r="88" spans="1:2" ht="12.75">
      <c r="A88" s="36"/>
      <c r="B88" s="36"/>
    </row>
    <row r="89" spans="1:5" ht="12.75">
      <c r="A89" s="246" t="s">
        <v>55</v>
      </c>
      <c r="B89" s="246"/>
      <c r="D89" s="246" t="s">
        <v>56</v>
      </c>
      <c r="E89" s="246"/>
    </row>
    <row r="90" spans="1:2" ht="13.5" thickBot="1">
      <c r="A90" s="36"/>
      <c r="B90" s="36"/>
    </row>
    <row r="91" spans="1:5" ht="12.75">
      <c r="A91" s="31">
        <f>IF('Verifica dati'!C13,1,'Calcoli coeff. matrici'!G132)</f>
        <v>1</v>
      </c>
      <c r="B91" s="32">
        <f>IF('Verifica dati'!C13,0,'Calcoli coeff. matrici'!G133)</f>
        <v>0</v>
      </c>
      <c r="D91" s="30" t="str">
        <f>_XLL.COMP.SOMMA(A94,B94)</f>
        <v>1</v>
      </c>
      <c r="E91" s="27" t="str">
        <f>_XLL.COMP.SOMMA(A95,B95)</f>
        <v>-0.1</v>
      </c>
    </row>
    <row r="92" spans="1:5" ht="13.5" thickBot="1">
      <c r="A92" s="33">
        <f>IF('Verifica dati'!C13,0,'Calcoli coeff. matrici'!G134)</f>
        <v>0</v>
      </c>
      <c r="B92" s="34">
        <f>IF('Verifica dati'!C13,1,'Calcoli coeff. matrici'!G135)</f>
        <v>1</v>
      </c>
      <c r="D92" s="28" t="str">
        <f>_XLL.COMP.SOMMA(A96,B96)</f>
        <v>0</v>
      </c>
      <c r="E92" s="29" t="str">
        <f>_XLL.COMP.SOMMA(A97,B97)</f>
        <v>1</v>
      </c>
    </row>
    <row r="93" spans="1:2" ht="12.75">
      <c r="A93" s="36"/>
      <c r="B93" s="36"/>
    </row>
    <row r="94" spans="1:2" ht="12.75">
      <c r="A94" s="36" t="str">
        <f>_XLL.COMP.PRODOTTO(D81,A91)</f>
        <v>1</v>
      </c>
      <c r="B94" s="36" t="str">
        <f>_XLL.COMP.PRODOTTO(E81,A92)</f>
        <v>0</v>
      </c>
    </row>
    <row r="95" spans="1:2" ht="12.75">
      <c r="A95" s="36" t="str">
        <f>_XLL.COMP.PRODOTTO(D81,B91)</f>
        <v>0</v>
      </c>
      <c r="B95" s="36" t="str">
        <f>_XLL.COMP.PRODOTTO(E81,B92)</f>
        <v>-0.1</v>
      </c>
    </row>
    <row r="96" spans="1:2" ht="12.75">
      <c r="A96" s="36" t="str">
        <f>_XLL.COMP.PRODOTTO(D82,A91)</f>
        <v>0</v>
      </c>
      <c r="B96" s="36" t="str">
        <f>_XLL.COMP.PRODOTTO(E82,A92)</f>
        <v>0</v>
      </c>
    </row>
    <row r="97" spans="1:2" ht="12.75">
      <c r="A97" s="36" t="str">
        <f>_XLL.COMP.PRODOTTO(D82,B91)</f>
        <v>0</v>
      </c>
      <c r="B97" s="36" t="str">
        <f>_XLL.COMP.PRODOTTO(E82,B92)</f>
        <v>1</v>
      </c>
    </row>
    <row r="98" spans="1:2" ht="12.75">
      <c r="A98" s="36"/>
      <c r="B98" s="36"/>
    </row>
    <row r="99" spans="1:5" ht="12.75">
      <c r="A99" s="246" t="s">
        <v>53</v>
      </c>
      <c r="B99" s="246"/>
      <c r="D99" s="246" t="s">
        <v>54</v>
      </c>
      <c r="E99" s="246"/>
    </row>
    <row r="100" spans="1:2" ht="13.5" thickBot="1">
      <c r="A100" s="36"/>
      <c r="B100" s="36"/>
    </row>
    <row r="101" spans="1:5" ht="12.75">
      <c r="A101" s="31">
        <f>IF('Verifica dati'!C14,1,'Calcoli coeff. matrici'!G148)</f>
        <v>1</v>
      </c>
      <c r="B101" s="32">
        <f>IF('Verifica dati'!C14,0,'Calcoli coeff. matrici'!G149)</f>
        <v>0</v>
      </c>
      <c r="D101" s="30" t="str">
        <f>_XLL.COMP.SOMMA(A104,B104)</f>
        <v>1</v>
      </c>
      <c r="E101" s="27" t="str">
        <f>_XLL.COMP.SOMMA(A105,B105)</f>
        <v>-0.1</v>
      </c>
    </row>
    <row r="102" spans="1:5" ht="13.5" thickBot="1">
      <c r="A102" s="33">
        <f>IF('Verifica dati'!C14,0,'Calcoli coeff. matrici'!G150)</f>
        <v>0</v>
      </c>
      <c r="B102" s="34">
        <f>IF('Verifica dati'!C14,1,'Calcoli coeff. matrici'!G151)</f>
        <v>1</v>
      </c>
      <c r="D102" s="28" t="str">
        <f>_XLL.COMP.SOMMA(A106,B106)</f>
        <v>0</v>
      </c>
      <c r="E102" s="29" t="str">
        <f>_XLL.COMP.SOMMA(A107,B107)</f>
        <v>1</v>
      </c>
    </row>
    <row r="103" spans="1:2" ht="12.75">
      <c r="A103" s="36"/>
      <c r="B103" s="36"/>
    </row>
    <row r="104" spans="1:2" ht="12.75">
      <c r="A104" s="36" t="str">
        <f>_XLL.COMP.PRODOTTO(D91,A101)</f>
        <v>1</v>
      </c>
      <c r="B104" s="36" t="str">
        <f>_XLL.COMP.PRODOTTO(E91,A102)</f>
        <v>0</v>
      </c>
    </row>
    <row r="105" spans="1:2" ht="12.75">
      <c r="A105" s="36" t="str">
        <f>_XLL.COMP.PRODOTTO(D91,B101)</f>
        <v>0</v>
      </c>
      <c r="B105" s="36" t="str">
        <f>_XLL.COMP.PRODOTTO(E91,B102)</f>
        <v>-0.1</v>
      </c>
    </row>
    <row r="106" spans="1:2" ht="12.75">
      <c r="A106" s="36" t="str">
        <f>_XLL.COMP.PRODOTTO(D92,A101)</f>
        <v>0</v>
      </c>
      <c r="B106" s="36" t="str">
        <f>_XLL.COMP.PRODOTTO(E92,A102)</f>
        <v>0</v>
      </c>
    </row>
    <row r="107" spans="1:2" ht="12.75">
      <c r="A107" s="36" t="str">
        <f>_XLL.COMP.PRODOTTO(D92,B101)</f>
        <v>0</v>
      </c>
      <c r="B107" s="36" t="str">
        <f>_XLL.COMP.PRODOTTO(E92,B102)</f>
        <v>1</v>
      </c>
    </row>
    <row r="108" spans="1:2" ht="12.75">
      <c r="A108" s="36"/>
      <c r="B108" s="36"/>
    </row>
    <row r="109" spans="1:5" ht="12.75">
      <c r="A109" s="246" t="s">
        <v>52</v>
      </c>
      <c r="B109" s="246"/>
      <c r="D109" s="246" t="s">
        <v>98</v>
      </c>
      <c r="E109" s="246"/>
    </row>
    <row r="110" spans="1:2" ht="13.5" thickBot="1">
      <c r="A110" s="36"/>
      <c r="B110" s="36"/>
    </row>
    <row r="111" spans="1:5" ht="12.75">
      <c r="A111" s="35">
        <f>IF('Verifica dati'!C15,1,'Calcoli coeff. matrici'!G164)</f>
        <v>1</v>
      </c>
      <c r="B111" s="32">
        <f>IF('Verifica dati'!C15,0,'Calcoli coeff. matrici'!G165)</f>
        <v>0</v>
      </c>
      <c r="D111" s="30" t="str">
        <f>_XLL.COMP.SOMMA(A114,B114)</f>
        <v>1</v>
      </c>
      <c r="E111" s="27" t="str">
        <f>_XLL.COMP.SOMMA(A115,B115)</f>
        <v>-0.1</v>
      </c>
    </row>
    <row r="112" spans="1:5" ht="13.5" thickBot="1">
      <c r="A112" s="33">
        <f>IF('Verifica dati'!C15,0,'Calcoli coeff. matrici'!G166)</f>
        <v>0</v>
      </c>
      <c r="B112" s="34">
        <f>IF('Verifica dati'!C15,1,'Calcoli coeff. matrici'!G167)</f>
        <v>1</v>
      </c>
      <c r="D112" s="28" t="str">
        <f>_XLL.COMP.SOMMA(A116,B116)</f>
        <v>0</v>
      </c>
      <c r="E112" s="29" t="str">
        <f>_XLL.COMP.SOMMA(A117,B117)</f>
        <v>1</v>
      </c>
    </row>
    <row r="113" spans="1:2" ht="12.75">
      <c r="A113" s="36"/>
      <c r="B113" s="36"/>
    </row>
    <row r="114" spans="1:2" ht="12.75">
      <c r="A114" s="36" t="str">
        <f>_XLL.COMP.PRODOTTO(D101,A111)</f>
        <v>1</v>
      </c>
      <c r="B114" s="36" t="str">
        <f>_XLL.COMP.PRODOTTO(E101,A112)</f>
        <v>0</v>
      </c>
    </row>
    <row r="115" spans="1:2" ht="12.75">
      <c r="A115" s="36" t="str">
        <f>_XLL.COMP.PRODOTTO(D101,B111)</f>
        <v>0</v>
      </c>
      <c r="B115" s="36" t="str">
        <f>_XLL.COMP.PRODOTTO(E101,B112)</f>
        <v>-0.1</v>
      </c>
    </row>
    <row r="116" spans="1:2" ht="12.75">
      <c r="A116" s="36" t="str">
        <f>_XLL.COMP.PRODOTTO(D102,A111)</f>
        <v>0</v>
      </c>
      <c r="B116" s="36" t="str">
        <f>_XLL.COMP.PRODOTTO(E102,A112)</f>
        <v>0</v>
      </c>
    </row>
    <row r="117" spans="1:2" ht="12.75">
      <c r="A117" s="36" t="str">
        <f>_XLL.COMP.PRODOTTO(D102,B111)</f>
        <v>0</v>
      </c>
      <c r="B117" s="36" t="str">
        <f>_XLL.COMP.PRODOTTO(E102,B112)</f>
        <v>1</v>
      </c>
    </row>
    <row r="119" spans="1:5" ht="12.75">
      <c r="A119" s="247" t="s">
        <v>101</v>
      </c>
      <c r="B119" s="247"/>
      <c r="D119" s="246" t="s">
        <v>69</v>
      </c>
      <c r="E119" s="246"/>
    </row>
    <row r="120" ht="13.5" thickBot="1"/>
    <row r="121" spans="1:5" ht="12.75">
      <c r="A121" s="31" t="str">
        <f>'Calcoli coeff. matrici'!G3</f>
        <v>1</v>
      </c>
      <c r="B121" s="32" t="str">
        <f>'Calcoli coeff. matrici'!G179</f>
        <v>-4E-002</v>
      </c>
      <c r="D121" s="30" t="str">
        <f>_XLL.COMP.SOMMA(A124,B124)</f>
        <v>1</v>
      </c>
      <c r="E121" s="27" t="str">
        <f>_XLL.COMP.SOMMA(A125,B125)</f>
        <v>-0.14</v>
      </c>
    </row>
    <row r="122" spans="1:5" ht="13.5" thickBot="1">
      <c r="A122" s="33" t="str">
        <f>'Calcoli coeff. matrici'!G5</f>
        <v>0</v>
      </c>
      <c r="B122" s="34" t="str">
        <f>'Calcoli coeff. matrici'!G6</f>
        <v>1</v>
      </c>
      <c r="D122" s="28" t="str">
        <f>_XLL.COMP.SOMMA(A126,B126)</f>
        <v>0</v>
      </c>
      <c r="E122" s="29" t="str">
        <f>_XLL.COMP.SOMMA(A127,B127)</f>
        <v>1</v>
      </c>
    </row>
    <row r="124" spans="1:2" ht="12.75">
      <c r="A124" t="str">
        <f>_XLL.COMP.PRODOTTO(D111,A121)</f>
        <v>1</v>
      </c>
      <c r="B124" t="str">
        <f>_XLL.COMP.PRODOTTO(E111,A122)</f>
        <v>0</v>
      </c>
    </row>
    <row r="125" spans="1:2" ht="12.75">
      <c r="A125" t="str">
        <f>_XLL.COMP.PRODOTTO(D111,B121)</f>
        <v>-4E-002</v>
      </c>
      <c r="B125" t="str">
        <f>_XLL.COMP.PRODOTTO(E111,B122)</f>
        <v>-0.1</v>
      </c>
    </row>
    <row r="126" spans="1:2" ht="12.75">
      <c r="A126" t="str">
        <f>_XLL.COMP.PRODOTTO(D112,A121)</f>
        <v>0</v>
      </c>
      <c r="B126" t="str">
        <f>_XLL.COMP.PRODOTTO(E112,A122)</f>
        <v>0</v>
      </c>
    </row>
    <row r="127" spans="1:2" ht="12.75">
      <c r="A127" t="str">
        <f>_XLL.COMP.PRODOTTO(D112,B121)</f>
        <v>0</v>
      </c>
      <c r="B127" t="str">
        <f>_XLL.COMP.PRODOTTO(E112,B122)</f>
        <v>1</v>
      </c>
    </row>
  </sheetData>
  <mergeCells count="25">
    <mergeCell ref="A4:B4"/>
    <mergeCell ref="A9:B9"/>
    <mergeCell ref="A119:B119"/>
    <mergeCell ref="D9:E9"/>
    <mergeCell ref="D119:E119"/>
    <mergeCell ref="A19:B19"/>
    <mergeCell ref="D19:E19"/>
    <mergeCell ref="A29:B29"/>
    <mergeCell ref="D29:E29"/>
    <mergeCell ref="A39:B39"/>
    <mergeCell ref="D39:E39"/>
    <mergeCell ref="A49:B49"/>
    <mergeCell ref="D49:E49"/>
    <mergeCell ref="A69:B69"/>
    <mergeCell ref="D69:E69"/>
    <mergeCell ref="A59:B59"/>
    <mergeCell ref="D59:E59"/>
    <mergeCell ref="A79:B79"/>
    <mergeCell ref="D79:E79"/>
    <mergeCell ref="A89:B89"/>
    <mergeCell ref="D89:E89"/>
    <mergeCell ref="A99:B99"/>
    <mergeCell ref="D99:E99"/>
    <mergeCell ref="A109:B109"/>
    <mergeCell ref="D109:E10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7">
      <selection activeCell="B47" sqref="B47"/>
    </sheetView>
  </sheetViews>
  <sheetFormatPr defaultColWidth="9.140625" defaultRowHeight="12.75"/>
  <cols>
    <col min="1" max="1" width="48.7109375" style="0" bestFit="1" customWidth="1"/>
    <col min="2" max="2" width="40.57421875" style="0" bestFit="1" customWidth="1"/>
  </cols>
  <sheetData>
    <row r="2" spans="1:2" ht="12.75">
      <c r="A2" s="246" t="s">
        <v>35</v>
      </c>
      <c r="B2" s="246"/>
    </row>
    <row r="3" ht="13.5" thickBot="1"/>
    <row r="4" spans="1:2" ht="12.75">
      <c r="A4" s="30" t="str">
        <f>'Prodotto matrici'!D121</f>
        <v>1</v>
      </c>
      <c r="B4" s="40" t="str">
        <f>'Prodotto matrici'!E121</f>
        <v>-0.14</v>
      </c>
    </row>
    <row r="5" spans="1:2" ht="13.5" thickBot="1">
      <c r="A5" s="28" t="str">
        <f>'Prodotto matrici'!D122</f>
        <v>0</v>
      </c>
      <c r="B5" s="29" t="str">
        <f>'Prodotto matrici'!E122</f>
        <v>1</v>
      </c>
    </row>
    <row r="7" spans="1:2" ht="12.75">
      <c r="A7" s="42" t="s">
        <v>36</v>
      </c>
      <c r="B7" s="41">
        <f>_XLL.COMP.MODULO(B4)</f>
        <v>0.14</v>
      </c>
    </row>
    <row r="8" spans="1:3" ht="12.75">
      <c r="A8" s="42" t="s">
        <v>37</v>
      </c>
      <c r="B8" s="8">
        <f>_XLL.COMP.ARGOMENTO(B4)</f>
        <v>3.141592653589793</v>
      </c>
      <c r="C8" s="84"/>
    </row>
    <row r="10" spans="1:2" ht="12.75">
      <c r="A10" s="43" t="s">
        <v>39</v>
      </c>
      <c r="B10" s="86" t="e">
        <f>1/(B7*'Verifica dati'!B30)</f>
        <v>#DIV/0!</v>
      </c>
    </row>
    <row r="11" spans="1:3" ht="12.75">
      <c r="A11" s="43" t="s">
        <v>38</v>
      </c>
      <c r="B11" s="85">
        <f>('Foglio di lavoro'!H21*'Matrice di trasferimento'!B8)/(2*PI()*3600)</f>
        <v>12.000000000000002</v>
      </c>
      <c r="C11" s="87"/>
    </row>
    <row r="12" spans="1:3" ht="13.5" thickBot="1">
      <c r="A12" s="39"/>
      <c r="B12" s="87"/>
      <c r="C12" s="87"/>
    </row>
    <row r="13" spans="1:2" ht="12.75">
      <c r="A13" s="249" t="s">
        <v>107</v>
      </c>
      <c r="B13" s="250"/>
    </row>
    <row r="14" spans="1:2" ht="13.5" thickBot="1">
      <c r="A14" s="90" t="str">
        <f>_XLL.COMP.PRODOTTO(A4,B5)</f>
        <v>1</v>
      </c>
      <c r="B14" s="91" t="str">
        <f>_XLL.COMP.PRODOTTO(B4,A5)</f>
        <v>0</v>
      </c>
    </row>
    <row r="15" spans="1:2" ht="13.5" thickBot="1">
      <c r="A15" s="39"/>
      <c r="B15" s="39"/>
    </row>
    <row r="16" spans="1:2" ht="12.75">
      <c r="A16" s="259" t="s">
        <v>102</v>
      </c>
      <c r="B16" s="260"/>
    </row>
    <row r="17" spans="1:2" ht="13.5" thickBot="1">
      <c r="A17" s="257" t="str">
        <f>_XLL.COMP.DIFF(A14,B14)</f>
        <v>1</v>
      </c>
      <c r="B17" s="258"/>
    </row>
    <row r="18" spans="1:2" ht="12.75">
      <c r="A18" s="19"/>
      <c r="B18" s="19"/>
    </row>
    <row r="19" spans="1:2" ht="13.5" thickBot="1">
      <c r="A19" s="248" t="s">
        <v>103</v>
      </c>
      <c r="B19" s="248"/>
    </row>
    <row r="20" spans="1:2" ht="12.75">
      <c r="A20" s="88" t="str">
        <f>B5</f>
        <v>1</v>
      </c>
      <c r="B20" s="89" t="str">
        <f>B4</f>
        <v>-0.14</v>
      </c>
    </row>
    <row r="21" spans="1:2" ht="13.5" thickBot="1">
      <c r="A21" s="90" t="str">
        <f>A5</f>
        <v>0</v>
      </c>
      <c r="B21" s="91" t="str">
        <f>A4</f>
        <v>1</v>
      </c>
    </row>
    <row r="22" spans="1:2" ht="12.75">
      <c r="A22" s="19"/>
      <c r="B22" s="19"/>
    </row>
    <row r="23" spans="1:2" ht="13.5" thickBot="1">
      <c r="A23" s="248" t="s">
        <v>106</v>
      </c>
      <c r="B23" s="248"/>
    </row>
    <row r="24" spans="1:2" ht="12.75">
      <c r="A24" s="88" t="s">
        <v>0</v>
      </c>
      <c r="B24" s="89" t="s">
        <v>104</v>
      </c>
    </row>
    <row r="25" spans="1:2" ht="13.5" thickBot="1">
      <c r="A25" s="96">
        <v>-1</v>
      </c>
      <c r="B25" s="97">
        <v>0</v>
      </c>
    </row>
    <row r="26" spans="1:2" ht="12.75">
      <c r="A26" s="255" t="s">
        <v>1</v>
      </c>
      <c r="B26" s="256"/>
    </row>
    <row r="27" spans="1:2" ht="13.5" thickBot="1">
      <c r="A27" s="252" t="str">
        <f>_XLL.COMPLESSO(A25,B25)</f>
        <v>-1</v>
      </c>
      <c r="B27" s="253"/>
    </row>
    <row r="28" spans="1:2" ht="12.75">
      <c r="A28" s="19"/>
      <c r="B28" s="19"/>
    </row>
    <row r="29" spans="1:2" ht="13.5" thickBot="1">
      <c r="A29" s="254" t="s">
        <v>105</v>
      </c>
      <c r="B29" s="254"/>
    </row>
    <row r="30" spans="1:2" ht="12.75">
      <c r="A30" s="94" t="str">
        <f>A20</f>
        <v>1</v>
      </c>
      <c r="B30" s="95" t="str">
        <f>_XLL.COMP.PRODOTTO(B20,A27)</f>
        <v>0.14</v>
      </c>
    </row>
    <row r="31" spans="1:2" ht="13.5" thickBot="1">
      <c r="A31" s="90" t="str">
        <f>_XLL.COMP.PRODOTTO(A21,A27)</f>
        <v>0</v>
      </c>
      <c r="B31" s="91" t="str">
        <f>B21</f>
        <v>1</v>
      </c>
    </row>
    <row r="32" spans="1:2" ht="12.75">
      <c r="A32" s="39"/>
      <c r="B32" s="48"/>
    </row>
    <row r="33" spans="1:2" ht="12.75">
      <c r="A33" s="251" t="s">
        <v>108</v>
      </c>
      <c r="B33" s="251"/>
    </row>
    <row r="34" spans="1:2" ht="13.5" thickBot="1">
      <c r="A34" s="39"/>
      <c r="B34" s="39"/>
    </row>
    <row r="35" spans="1:2" ht="12.75">
      <c r="A35" s="88" t="str">
        <f>_XLL.COMP.DIV(A30,A17)</f>
        <v>1</v>
      </c>
      <c r="B35" s="40" t="str">
        <f>_XLL.COMP.DIV(B30,A17)</f>
        <v>0.14</v>
      </c>
    </row>
    <row r="36" spans="1:2" ht="13.5" thickBot="1">
      <c r="A36" s="93" t="str">
        <f>_XLL.COMP.DIV(A31,A17)</f>
        <v>0</v>
      </c>
      <c r="B36" s="92" t="str">
        <f>_XLL.COMP.DIV(B31,A17)</f>
        <v>1</v>
      </c>
    </row>
    <row r="37" spans="1:2" ht="12.75">
      <c r="A37" s="39"/>
      <c r="B37" s="87"/>
    </row>
    <row r="38" spans="1:2" ht="12.75">
      <c r="A38" s="42" t="s">
        <v>36</v>
      </c>
      <c r="B38" s="41">
        <f>_XLL.COMP.MODULO(B35)</f>
        <v>0.14</v>
      </c>
    </row>
    <row r="39" spans="1:2" ht="12.75">
      <c r="A39" s="42" t="s">
        <v>37</v>
      </c>
      <c r="B39" s="8">
        <f>_XLL.COMP.ARGOMENTO(B35)</f>
        <v>0</v>
      </c>
    </row>
    <row r="41" spans="1:2" ht="12.75">
      <c r="A41" s="43" t="s">
        <v>39</v>
      </c>
      <c r="B41" s="86" t="e">
        <f>1/(B38*'Verifica dati'!B30)</f>
        <v>#DIV/0!</v>
      </c>
    </row>
    <row r="42" spans="1:2" ht="12.75">
      <c r="A42" s="43" t="s">
        <v>38</v>
      </c>
      <c r="B42" s="85">
        <f>('Foglio di lavoro'!H21*'Matrice di trasferimento'!B39)/(2*PI()*3600)</f>
        <v>0</v>
      </c>
    </row>
    <row r="43" ht="13.5" thickBot="1"/>
    <row r="44" spans="1:2" ht="13.5" thickBot="1">
      <c r="A44" s="144" t="s">
        <v>140</v>
      </c>
      <c r="B44" s="145">
        <f>ABS(B42)</f>
        <v>0</v>
      </c>
    </row>
  </sheetData>
  <mergeCells count="10">
    <mergeCell ref="A2:B2"/>
    <mergeCell ref="A19:B19"/>
    <mergeCell ref="A17:B17"/>
    <mergeCell ref="A16:B16"/>
    <mergeCell ref="A23:B23"/>
    <mergeCell ref="A13:B13"/>
    <mergeCell ref="A33:B33"/>
    <mergeCell ref="A27:B27"/>
    <mergeCell ref="A29:B29"/>
    <mergeCell ref="A26:B2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41" sqref="B41"/>
    </sheetView>
  </sheetViews>
  <sheetFormatPr defaultColWidth="9.140625" defaultRowHeight="12.75"/>
  <cols>
    <col min="1" max="1" width="34.57421875" style="0" bestFit="1" customWidth="1"/>
    <col min="2" max="2" width="35.140625" style="0" bestFit="1" customWidth="1"/>
    <col min="4" max="4" width="32.00390625" style="0" customWidth="1"/>
    <col min="5" max="5" width="31.00390625" style="0" customWidth="1"/>
  </cols>
  <sheetData>
    <row r="2" spans="1:2" ht="12.75">
      <c r="A2" s="246" t="s">
        <v>35</v>
      </c>
      <c r="B2" s="246"/>
    </row>
    <row r="3" ht="13.5" thickBot="1"/>
    <row r="4" spans="1:2" ht="12.75">
      <c r="A4" s="30" t="str">
        <f>'Matrice di trasferimento'!A4</f>
        <v>1</v>
      </c>
      <c r="B4" s="27" t="str">
        <f>'Matrice di trasferimento'!B4</f>
        <v>-0.14</v>
      </c>
    </row>
    <row r="5" spans="1:2" ht="13.5" thickBot="1">
      <c r="A5" s="28" t="str">
        <f>'Matrice di trasferimento'!A5</f>
        <v>0</v>
      </c>
      <c r="B5" s="29" t="str">
        <f>'Matrice di trasferimento'!B5</f>
        <v>1</v>
      </c>
    </row>
    <row r="7" spans="1:5" ht="12.75">
      <c r="A7" s="262" t="s">
        <v>126</v>
      </c>
      <c r="B7" s="262"/>
      <c r="D7" s="262" t="s">
        <v>126</v>
      </c>
      <c r="E7" s="262"/>
    </row>
    <row r="8" spans="1:5" ht="12.75">
      <c r="A8" s="261">
        <v>1</v>
      </c>
      <c r="B8" s="261"/>
      <c r="D8" s="261">
        <v>1</v>
      </c>
      <c r="E8" s="261"/>
    </row>
    <row r="9" spans="1:5" ht="12.75">
      <c r="A9" s="6" t="s">
        <v>0</v>
      </c>
      <c r="B9" s="6" t="s">
        <v>104</v>
      </c>
      <c r="D9" s="6" t="s">
        <v>0</v>
      </c>
      <c r="E9" s="6" t="s">
        <v>104</v>
      </c>
    </row>
    <row r="10" spans="1:5" ht="12.75">
      <c r="A10" s="1">
        <v>1</v>
      </c>
      <c r="B10" s="1">
        <v>0</v>
      </c>
      <c r="D10" s="1">
        <v>1</v>
      </c>
      <c r="E10" s="1">
        <v>0</v>
      </c>
    </row>
    <row r="11" spans="1:5" ht="12.75">
      <c r="A11" s="262" t="s">
        <v>125</v>
      </c>
      <c r="B11" s="262"/>
      <c r="D11" s="262" t="s">
        <v>125</v>
      </c>
      <c r="E11" s="262"/>
    </row>
    <row r="12" spans="1:5" ht="12.75">
      <c r="A12" s="261" t="str">
        <f>_XLL.COMPLESSO(A10,B10)</f>
        <v>1</v>
      </c>
      <c r="B12" s="261"/>
      <c r="D12" s="261" t="str">
        <f>_XLL.COMPLESSO(D10,E10)</f>
        <v>1</v>
      </c>
      <c r="E12" s="261"/>
    </row>
    <row r="14" spans="1:5" ht="12.75">
      <c r="A14" s="262" t="s">
        <v>127</v>
      </c>
      <c r="B14" s="262"/>
      <c r="D14" s="262" t="s">
        <v>132</v>
      </c>
      <c r="E14" s="262"/>
    </row>
    <row r="15" spans="1:5" ht="12.75">
      <c r="A15" s="261" t="str">
        <f>_XLL.COMP.DIFF(A4,A12)</f>
        <v>0</v>
      </c>
      <c r="B15" s="261"/>
      <c r="D15" s="261" t="str">
        <f>_XLL.COMP.DIFF(B5,D12)</f>
        <v>0</v>
      </c>
      <c r="E15" s="261"/>
    </row>
    <row r="17" spans="1:5" ht="12.75">
      <c r="A17" s="262" t="s">
        <v>128</v>
      </c>
      <c r="B17" s="262"/>
      <c r="D17" s="262" t="s">
        <v>128</v>
      </c>
      <c r="E17" s="262"/>
    </row>
    <row r="18" spans="1:5" ht="12.75">
      <c r="A18" s="261" t="str">
        <f>_XLL.COMP.DIV(A15,B4)</f>
        <v>0</v>
      </c>
      <c r="B18" s="261"/>
      <c r="D18" s="261" t="str">
        <f>_XLL.COMP.DIV(D15,B4)</f>
        <v>0</v>
      </c>
      <c r="E18" s="261"/>
    </row>
    <row r="20" spans="1:5" ht="12.75">
      <c r="A20" s="262" t="s">
        <v>129</v>
      </c>
      <c r="B20" s="262"/>
      <c r="D20" s="262" t="s">
        <v>129</v>
      </c>
      <c r="E20" s="262"/>
    </row>
    <row r="21" spans="1:5" ht="12.75">
      <c r="A21" s="261">
        <f>_XLL.COMP.MODULO(A18)</f>
        <v>0</v>
      </c>
      <c r="B21" s="261"/>
      <c r="D21" s="261">
        <f>_XLL.COMP.MODULO(D18)</f>
        <v>0</v>
      </c>
      <c r="E21" s="261"/>
    </row>
    <row r="23" spans="1:5" ht="12.75">
      <c r="A23" s="262" t="s">
        <v>130</v>
      </c>
      <c r="B23" s="262"/>
      <c r="D23" s="262" t="s">
        <v>130</v>
      </c>
      <c r="E23" s="262"/>
    </row>
    <row r="24" spans="1:5" ht="12.75">
      <c r="A24" s="261">
        <f>(A21*86400)/(2*PI())</f>
        <v>0</v>
      </c>
      <c r="B24" s="261"/>
      <c r="D24" s="261">
        <f>(D21*86400)/(2*PI())</f>
        <v>0</v>
      </c>
      <c r="E24" s="261"/>
    </row>
    <row r="26" spans="1:5" ht="12.75">
      <c r="A26" s="265" t="s">
        <v>135</v>
      </c>
      <c r="B26" s="265"/>
      <c r="D26" s="265" t="s">
        <v>134</v>
      </c>
      <c r="E26" s="265"/>
    </row>
    <row r="27" spans="1:5" ht="12.75">
      <c r="A27" s="263" t="s">
        <v>131</v>
      </c>
      <c r="B27" s="263"/>
      <c r="D27" s="263" t="s">
        <v>133</v>
      </c>
      <c r="E27" s="263"/>
    </row>
    <row r="28" spans="1:5" ht="12.75">
      <c r="A28" s="264">
        <f>A24/1000</f>
        <v>0</v>
      </c>
      <c r="B28" s="264"/>
      <c r="D28" s="264">
        <f>D24/1000</f>
        <v>0</v>
      </c>
      <c r="E28" s="264"/>
    </row>
    <row r="29" ht="13.5" thickBot="1"/>
    <row r="30" spans="1:4" ht="13.5" thickBot="1">
      <c r="A30" s="127">
        <f>A28</f>
        <v>0</v>
      </c>
      <c r="D30" s="127">
        <f>D28</f>
        <v>0</v>
      </c>
    </row>
  </sheetData>
  <mergeCells count="31">
    <mergeCell ref="D27:E27"/>
    <mergeCell ref="D28:E28"/>
    <mergeCell ref="A26:B26"/>
    <mergeCell ref="D26:E26"/>
    <mergeCell ref="A27:B27"/>
    <mergeCell ref="A28:B28"/>
    <mergeCell ref="D20:E20"/>
    <mergeCell ref="D21:E21"/>
    <mergeCell ref="D23:E23"/>
    <mergeCell ref="D24:E24"/>
    <mergeCell ref="D7:E7"/>
    <mergeCell ref="D8:E8"/>
    <mergeCell ref="D11:E11"/>
    <mergeCell ref="D12:E12"/>
    <mergeCell ref="D14:E14"/>
    <mergeCell ref="D15:E15"/>
    <mergeCell ref="D17:E17"/>
    <mergeCell ref="D18:E18"/>
    <mergeCell ref="A20:B20"/>
    <mergeCell ref="A21:B21"/>
    <mergeCell ref="A23:B23"/>
    <mergeCell ref="A24:B24"/>
    <mergeCell ref="A14:B14"/>
    <mergeCell ref="A15:B15"/>
    <mergeCell ref="A17:B17"/>
    <mergeCell ref="A18:B18"/>
    <mergeCell ref="A2:B2"/>
    <mergeCell ref="A8:B8"/>
    <mergeCell ref="A11:B11"/>
    <mergeCell ref="A12:B12"/>
    <mergeCell ref="A7:B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per l'Energia</dc:creator>
  <cp:keywords/>
  <dc:description/>
  <cp:lastModifiedBy>Agenzia Enrico</cp:lastModifiedBy>
  <cp:lastPrinted>2005-10-10T14:51:43Z</cp:lastPrinted>
  <dcterms:created xsi:type="dcterms:W3CDTF">2004-02-13T15:31:57Z</dcterms:created>
  <dcterms:modified xsi:type="dcterms:W3CDTF">2006-01-20T15:13:25Z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